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Pol'!$A$1:$X$279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"/>
  <c r="I56"/>
  <c r="I55"/>
  <c r="I54"/>
  <c r="I53"/>
  <c r="I51"/>
  <c r="I50"/>
  <c r="BA267" i="12"/>
  <c r="BA265"/>
  <c r="BA260"/>
  <c r="BA257"/>
  <c r="BA255"/>
  <c r="BA253"/>
  <c r="BA251"/>
  <c r="BA111"/>
  <c r="BA42"/>
  <c r="BA38"/>
  <c r="G9"/>
  <c r="I9"/>
  <c r="K9"/>
  <c r="M9"/>
  <c r="O9"/>
  <c r="Q9"/>
  <c r="V9"/>
  <c r="V8" s="1"/>
  <c r="G11"/>
  <c r="M11" s="1"/>
  <c r="I11"/>
  <c r="K11"/>
  <c r="O11"/>
  <c r="Q11"/>
  <c r="V11"/>
  <c r="G14"/>
  <c r="I14"/>
  <c r="K14"/>
  <c r="M14"/>
  <c r="O14"/>
  <c r="Q14"/>
  <c r="V14"/>
  <c r="G16"/>
  <c r="I16"/>
  <c r="K16"/>
  <c r="M16"/>
  <c r="O16"/>
  <c r="Q16"/>
  <c r="V16"/>
  <c r="G18"/>
  <c r="M18" s="1"/>
  <c r="I18"/>
  <c r="K18"/>
  <c r="O18"/>
  <c r="Q18"/>
  <c r="V18"/>
  <c r="G20"/>
  <c r="M20" s="1"/>
  <c r="I20"/>
  <c r="K20"/>
  <c r="O20"/>
  <c r="Q20"/>
  <c r="V20"/>
  <c r="G22"/>
  <c r="M22" s="1"/>
  <c r="I22"/>
  <c r="K22"/>
  <c r="O22"/>
  <c r="Q22"/>
  <c r="V22"/>
  <c r="G24"/>
  <c r="I24"/>
  <c r="K24"/>
  <c r="M24"/>
  <c r="O24"/>
  <c r="Q24"/>
  <c r="V24"/>
  <c r="G27"/>
  <c r="M27" s="1"/>
  <c r="I27"/>
  <c r="I26" s="1"/>
  <c r="K27"/>
  <c r="K26" s="1"/>
  <c r="O27"/>
  <c r="O26" s="1"/>
  <c r="Q27"/>
  <c r="Q26" s="1"/>
  <c r="V27"/>
  <c r="V26" s="1"/>
  <c r="G29"/>
  <c r="I29"/>
  <c r="K29"/>
  <c r="M29"/>
  <c r="O29"/>
  <c r="Q29"/>
  <c r="V29"/>
  <c r="G32"/>
  <c r="G26" s="1"/>
  <c r="I32"/>
  <c r="K32"/>
  <c r="O32"/>
  <c r="Q32"/>
  <c r="V32"/>
  <c r="G35"/>
  <c r="I35"/>
  <c r="K35"/>
  <c r="M35"/>
  <c r="O35"/>
  <c r="Q35"/>
  <c r="V35"/>
  <c r="G37"/>
  <c r="M37" s="1"/>
  <c r="I37"/>
  <c r="K37"/>
  <c r="O37"/>
  <c r="Q37"/>
  <c r="V37"/>
  <c r="G40"/>
  <c r="I40"/>
  <c r="K40"/>
  <c r="M40"/>
  <c r="O40"/>
  <c r="Q40"/>
  <c r="V40"/>
  <c r="G41"/>
  <c r="M41" s="1"/>
  <c r="I41"/>
  <c r="K41"/>
  <c r="O41"/>
  <c r="Q41"/>
  <c r="V41"/>
  <c r="G45"/>
  <c r="I45"/>
  <c r="G46"/>
  <c r="I46"/>
  <c r="K46"/>
  <c r="K45" s="1"/>
  <c r="M46"/>
  <c r="O46"/>
  <c r="Q46"/>
  <c r="Q45" s="1"/>
  <c r="V46"/>
  <c r="V45" s="1"/>
  <c r="G49"/>
  <c r="M49" s="1"/>
  <c r="I49"/>
  <c r="K49"/>
  <c r="O49"/>
  <c r="Q49"/>
  <c r="V49"/>
  <c r="G52"/>
  <c r="I52"/>
  <c r="K52"/>
  <c r="M52"/>
  <c r="O52"/>
  <c r="O45" s="1"/>
  <c r="Q52"/>
  <c r="V52"/>
  <c r="G56"/>
  <c r="M56" s="1"/>
  <c r="I56"/>
  <c r="K56"/>
  <c r="O56"/>
  <c r="O55" s="1"/>
  <c r="Q56"/>
  <c r="V56"/>
  <c r="G68"/>
  <c r="I68"/>
  <c r="K68"/>
  <c r="M68"/>
  <c r="O68"/>
  <c r="Q68"/>
  <c r="V68"/>
  <c r="G70"/>
  <c r="M70" s="1"/>
  <c r="I70"/>
  <c r="K70"/>
  <c r="O70"/>
  <c r="Q70"/>
  <c r="V70"/>
  <c r="G73"/>
  <c r="I73"/>
  <c r="K73"/>
  <c r="M73"/>
  <c r="O73"/>
  <c r="Q73"/>
  <c r="V73"/>
  <c r="G76"/>
  <c r="M76" s="1"/>
  <c r="I76"/>
  <c r="K76"/>
  <c r="O76"/>
  <c r="Q76"/>
  <c r="V76"/>
  <c r="G79"/>
  <c r="I79"/>
  <c r="K79"/>
  <c r="M79"/>
  <c r="O79"/>
  <c r="Q79"/>
  <c r="V79"/>
  <c r="G87"/>
  <c r="M87" s="1"/>
  <c r="I87"/>
  <c r="K87"/>
  <c r="O87"/>
  <c r="Q87"/>
  <c r="V87"/>
  <c r="G90"/>
  <c r="M90" s="1"/>
  <c r="I90"/>
  <c r="K90"/>
  <c r="O90"/>
  <c r="Q90"/>
  <c r="V90"/>
  <c r="G106"/>
  <c r="I106"/>
  <c r="K106"/>
  <c r="M106"/>
  <c r="O106"/>
  <c r="Q106"/>
  <c r="V106"/>
  <c r="K108"/>
  <c r="G109"/>
  <c r="I109"/>
  <c r="I108" s="1"/>
  <c r="K109"/>
  <c r="M109"/>
  <c r="M108" s="1"/>
  <c r="O109"/>
  <c r="O108" s="1"/>
  <c r="Q109"/>
  <c r="Q108" s="1"/>
  <c r="V109"/>
  <c r="V108" s="1"/>
  <c r="G110"/>
  <c r="M110" s="1"/>
  <c r="I110"/>
  <c r="K110"/>
  <c r="O110"/>
  <c r="Q110"/>
  <c r="V110"/>
  <c r="I114"/>
  <c r="K114"/>
  <c r="Q114"/>
  <c r="G115"/>
  <c r="M115" s="1"/>
  <c r="I115"/>
  <c r="K115"/>
  <c r="O115"/>
  <c r="O114" s="1"/>
  <c r="Q115"/>
  <c r="V115"/>
  <c r="V114" s="1"/>
  <c r="G117"/>
  <c r="M117" s="1"/>
  <c r="I117"/>
  <c r="K117"/>
  <c r="O117"/>
  <c r="Q117"/>
  <c r="V117"/>
  <c r="Q119"/>
  <c r="G120"/>
  <c r="I120"/>
  <c r="I119" s="1"/>
  <c r="K120"/>
  <c r="M120"/>
  <c r="O120"/>
  <c r="Q120"/>
  <c r="V120"/>
  <c r="G136"/>
  <c r="I136"/>
  <c r="K136"/>
  <c r="K119" s="1"/>
  <c r="M136"/>
  <c r="O136"/>
  <c r="Q136"/>
  <c r="V136"/>
  <c r="V119" s="1"/>
  <c r="G138"/>
  <c r="I138"/>
  <c r="K138"/>
  <c r="M138"/>
  <c r="O138"/>
  <c r="Q138"/>
  <c r="V138"/>
  <c r="G154"/>
  <c r="M154" s="1"/>
  <c r="I154"/>
  <c r="K154"/>
  <c r="O154"/>
  <c r="Q154"/>
  <c r="V154"/>
  <c r="G159"/>
  <c r="I159"/>
  <c r="K159"/>
  <c r="M159"/>
  <c r="O159"/>
  <c r="Q159"/>
  <c r="V159"/>
  <c r="G175"/>
  <c r="M175" s="1"/>
  <c r="I175"/>
  <c r="K175"/>
  <c r="O175"/>
  <c r="Q175"/>
  <c r="V175"/>
  <c r="G191"/>
  <c r="I191"/>
  <c r="K191"/>
  <c r="M191"/>
  <c r="O191"/>
  <c r="O119" s="1"/>
  <c r="Q191"/>
  <c r="V191"/>
  <c r="G207"/>
  <c r="G208"/>
  <c r="I208"/>
  <c r="I207" s="1"/>
  <c r="K208"/>
  <c r="K207" s="1"/>
  <c r="M208"/>
  <c r="O208"/>
  <c r="Q208"/>
  <c r="Q207" s="1"/>
  <c r="V208"/>
  <c r="G224"/>
  <c r="M224" s="1"/>
  <c r="I224"/>
  <c r="K224"/>
  <c r="O224"/>
  <c r="Q224"/>
  <c r="V224"/>
  <c r="V207" s="1"/>
  <c r="G226"/>
  <c r="M226" s="1"/>
  <c r="I226"/>
  <c r="K226"/>
  <c r="O226"/>
  <c r="Q226"/>
  <c r="V226"/>
  <c r="G241"/>
  <c r="I241"/>
  <c r="K241"/>
  <c r="M241"/>
  <c r="O241"/>
  <c r="O207" s="1"/>
  <c r="Q241"/>
  <c r="V241"/>
  <c r="G243"/>
  <c r="I243"/>
  <c r="K243"/>
  <c r="M243"/>
  <c r="O243"/>
  <c r="Q243"/>
  <c r="V243"/>
  <c r="G247"/>
  <c r="I247"/>
  <c r="K247"/>
  <c r="M247"/>
  <c r="O247"/>
  <c r="Q247"/>
  <c r="V247"/>
  <c r="G250"/>
  <c r="M250" s="1"/>
  <c r="M249" s="1"/>
  <c r="I250"/>
  <c r="I249" s="1"/>
  <c r="K250"/>
  <c r="K249" s="1"/>
  <c r="O250"/>
  <c r="O249" s="1"/>
  <c r="Q250"/>
  <c r="Q249" s="1"/>
  <c r="V250"/>
  <c r="G252"/>
  <c r="I252"/>
  <c r="K252"/>
  <c r="M252"/>
  <c r="O252"/>
  <c r="Q252"/>
  <c r="V252"/>
  <c r="V249" s="1"/>
  <c r="G254"/>
  <c r="M254" s="1"/>
  <c r="I254"/>
  <c r="K254"/>
  <c r="O254"/>
  <c r="Q254"/>
  <c r="V254"/>
  <c r="G256"/>
  <c r="I256"/>
  <c r="K256"/>
  <c r="M256"/>
  <c r="O256"/>
  <c r="Q256"/>
  <c r="V256"/>
  <c r="G259"/>
  <c r="M259" s="1"/>
  <c r="I259"/>
  <c r="K259"/>
  <c r="O259"/>
  <c r="Q259"/>
  <c r="V259"/>
  <c r="G261"/>
  <c r="I261"/>
  <c r="K261"/>
  <c r="M261"/>
  <c r="O261"/>
  <c r="Q261"/>
  <c r="V261"/>
  <c r="G264"/>
  <c r="M264" s="1"/>
  <c r="I264"/>
  <c r="K264"/>
  <c r="O264"/>
  <c r="Q264"/>
  <c r="V264"/>
  <c r="G266"/>
  <c r="M266" s="1"/>
  <c r="I266"/>
  <c r="K266"/>
  <c r="O266"/>
  <c r="Q266"/>
  <c r="V266"/>
  <c r="AE269"/>
  <c r="F41" i="1" s="1"/>
  <c r="I20"/>
  <c r="I19"/>
  <c r="I18"/>
  <c r="I17"/>
  <c r="J28"/>
  <c r="J26"/>
  <c r="G38"/>
  <c r="F38"/>
  <c r="J23"/>
  <c r="J24"/>
  <c r="J25"/>
  <c r="J27"/>
  <c r="E24"/>
  <c r="E26"/>
  <c r="V55" i="12" l="1"/>
  <c r="I55"/>
  <c r="K55"/>
  <c r="Q55"/>
  <c r="G8"/>
  <c r="I49" i="1" s="1"/>
  <c r="F39"/>
  <c r="F42" s="1"/>
  <c r="G23" s="1"/>
  <c r="I8" i="12"/>
  <c r="F40" i="1"/>
  <c r="K8" i="12"/>
  <c r="O8"/>
  <c r="Q8"/>
  <c r="M119"/>
  <c r="M55"/>
  <c r="M207"/>
  <c r="M45"/>
  <c r="M26"/>
  <c r="M8"/>
  <c r="M114"/>
  <c r="G108"/>
  <c r="G114"/>
  <c r="AF269"/>
  <c r="G119"/>
  <c r="G249"/>
  <c r="G55"/>
  <c r="I52" i="1" s="1"/>
  <c r="M32" i="12"/>
  <c r="I58" i="1" l="1"/>
  <c r="J57" s="1"/>
  <c r="I16"/>
  <c r="I21" s="1"/>
  <c r="G269" i="12"/>
  <c r="G40" i="1"/>
  <c r="H40" s="1"/>
  <c r="I40" s="1"/>
  <c r="G41"/>
  <c r="H41" s="1"/>
  <c r="I41" s="1"/>
  <c r="G39"/>
  <c r="G42" s="1"/>
  <c r="G25" s="1"/>
  <c r="A25" s="1"/>
  <c r="A23"/>
  <c r="J40"/>
  <c r="J39"/>
  <c r="J41"/>
  <c r="J53" l="1"/>
  <c r="J49"/>
  <c r="J58" s="1"/>
  <c r="J52"/>
  <c r="J50"/>
  <c r="J51"/>
  <c r="J55"/>
  <c r="J54"/>
  <c r="J56"/>
  <c r="H39"/>
  <c r="H42" s="1"/>
  <c r="J42"/>
  <c r="A26"/>
  <c r="G26"/>
  <c r="G28"/>
  <c r="G24"/>
  <c r="A24"/>
  <c r="I39" l="1"/>
  <c r="I42" s="1"/>
  <c r="A27"/>
  <c r="G29" s="1"/>
  <c r="G27" s="1"/>
  <c r="A2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spravce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<sst xmlns="http://schemas.openxmlformats.org/spreadsheetml/2006/main" count="954" uniqueCount="355">
  <si>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</si>
  <si>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</si>
  <si>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</si>
  <si>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</si>
  <si>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</si>
  <si>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</si>
  <si>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</si>
  <si>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</si>
  <si>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</si>
  <si>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</si>
  <si>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</si>
  <si>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</si>
  <si>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</si>
  <si>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</si>
  <si>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</si>
  <si>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</si>
  <si>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</si>
  <si>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</si>
  <si>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</si>
  <si>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</si>
  <si>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</si>
  <si>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</si>
  <si>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</si>
  <si>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</si>
  <si>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</si>
  <si>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</si>
  <si>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</si>
  <si>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</si>
  <si>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</si>
  <si>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</si>
  <si>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</si>
  <si>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</si>
  <si>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</si>
  <si>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</si>
  <si>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</si>
  <si>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</si>
  <si>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</si>
  <si>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</si>
  <si>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</si>
  <si>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</si>
  <si>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</si>
  <si>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</si>
  <si>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</si>
  <si>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</si>
  <si>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Sanace vlhkého zdiva</t>
  </si>
  <si>
    <t>Základní škola, 8. května 63, Šumperk</t>
  </si>
  <si>
    <t>Objekt:</t>
  </si>
  <si>
    <t>Rozpočet:</t>
  </si>
  <si>
    <t>24711</t>
  </si>
  <si>
    <t>Šumperk - Základní škola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</si>
  <si>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</si>
  <si>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</si>
  <si>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</si>
  <si>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</si>
  <si>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</si>
  <si>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</si>
  <si>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</si>
  <si>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</si>
  <si>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</si>
  <si>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</si>
  <si>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</si>
  <si>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</si>
  <si>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</si>
  <si>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8</t>
  </si>
  <si>
    <t>Trubní vedení</t>
  </si>
  <si>
    <t>S01</t>
  </si>
  <si>
    <t>Prorážení otvorů</t>
  </si>
  <si>
    <t>SA</t>
  </si>
  <si>
    <t>Sanace</t>
  </si>
  <si>
    <t>711</t>
  </si>
  <si>
    <t>Izolace proti vodě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</si>
  <si>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</si>
  <si>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</si>
  <si>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</si>
  <si>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</si>
  <si>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</si>
  <si>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</si>
  <si>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</si>
  <si>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</si>
  <si>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</si>
  <si>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</si>
  <si>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</si>
  <si>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</si>
  <si>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</si>
  <si>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</si>
  <si>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</si>
  <si>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</si>
  <si>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</si>
  <si>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</si>
  <si>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</si>
  <si>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</si>
  <si>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</si>
  <si>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</si>
  <si>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</si>
  <si>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</si>
  <si>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</si>
  <si>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</si>
  <si>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</si>
  <si>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</si>
  <si>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</si>
  <si>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</si>
  <si>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</si>
  <si>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132201119R00</t>
  </si>
  <si>
    <t>Příplatek za lepivost - hloubení rýh 60 cm v hor.3</t>
  </si>
  <si>
    <t>m3</t>
  </si>
  <si>
    <t>RTS 22/ II</t>
  </si>
  <si>
    <t>Práce</t>
  </si>
  <si>
    <t>POL1_</t>
  </si>
  <si>
    <t>Odkaz na mn. položky pořadí 2 : 540,85500</t>
  </si>
  <si>
    <t>VV</t>
  </si>
  <si>
    <t>139601102R00</t>
  </si>
  <si>
    <t>uliční strana : (17,5*3,15*1,5)+(25,5*3,0*1,5)+(28,4*3,3*1,5)+(5,8*0,9*1,5)+(5,1*0,9*1,5)</t>
  </si>
  <si>
    <t>dvorní strana : (12,8*2,7*1,5)+(22,2*2,85*1,5)+(30,65*0,9*1,5)</t>
  </si>
  <si>
    <t>161101101R00</t>
  </si>
  <si>
    <t>Svislé přemístění výkopku z hor.1-4 do 2,5 m</t>
  </si>
  <si>
    <t>162201102R00</t>
  </si>
  <si>
    <t>Vodorovné přemístění výkopku z hor.1-4 do 50 m</t>
  </si>
  <si>
    <t>167101101R00</t>
  </si>
  <si>
    <t>Nakládání výkopku z hor.1-4 v množství do 100 m3</t>
  </si>
  <si>
    <t>199000002R00</t>
  </si>
  <si>
    <t>Poplatek za skládku - ostatní zemina</t>
  </si>
  <si>
    <t>583418034R</t>
  </si>
  <si>
    <t>Kamenivo drcené frakce  16/32 B Olomoucký kraj</t>
  </si>
  <si>
    <t xml:space="preserve">t     </t>
  </si>
  <si>
    <t>SPCM</t>
  </si>
  <si>
    <t>RTS 21/ II</t>
  </si>
  <si>
    <t>Specifikace</t>
  </si>
  <si>
    <t>POL3_</t>
  </si>
  <si>
    <t>106,4*0,5*0,5*1,6</t>
  </si>
  <si>
    <t>211971110R00</t>
  </si>
  <si>
    <t>Opláštění trativodu z geotextilie o sklonu do 1 : 2,5</t>
  </si>
  <si>
    <t>m2</t>
  </si>
  <si>
    <t>106,4*1,5</t>
  </si>
  <si>
    <t>212312111R00</t>
  </si>
  <si>
    <t>Lože trativodu z betonu prostého</t>
  </si>
  <si>
    <t>Včetně vyčištění dna rýh, urovnání lože a prohození výkopku.</t>
  </si>
  <si>
    <t>POP</t>
  </si>
  <si>
    <t>106,4*0,5*0,1</t>
  </si>
  <si>
    <t>212755114RX1</t>
  </si>
  <si>
    <t>Trativody z drenážních trubek DN 10 cm bez lože PVC</t>
  </si>
  <si>
    <t>m</t>
  </si>
  <si>
    <t>RTS 18/ I</t>
  </si>
  <si>
    <t>Uliční strana : 17,5+25,5+28,4</t>
  </si>
  <si>
    <t>Dvorná strana : 12,8+22,2</t>
  </si>
  <si>
    <t>289970111R00</t>
  </si>
  <si>
    <t>Vrstva geotextilie Geofiltex 300g/m2</t>
  </si>
  <si>
    <t>Odkaz na mn. položky pořadí 9 : 159,60000</t>
  </si>
  <si>
    <t>721176223R00</t>
  </si>
  <si>
    <t>Potrubí KG svodné (ležaté) v zemi D 125 x 3,2 mm</t>
  </si>
  <si>
    <t>Potrubí včetně tvarovek. Bez zednických výpomocí. napojení drenážního systému do stávajících jímek v suterénu</t>
  </si>
  <si>
    <t>5,0+6,0+5,0</t>
  </si>
  <si>
    <t>212759111</t>
  </si>
  <si>
    <t>Provedení jádrových vrtů přes konstrukce  obvodového zdiva pro instalaci drenážního systému</t>
  </si>
  <si>
    <t>kpl</t>
  </si>
  <si>
    <t>Vlastní</t>
  </si>
  <si>
    <t>Indiv</t>
  </si>
  <si>
    <t>219991111S00</t>
  </si>
  <si>
    <t>Položení plošného geodrénu pro odvod průsakových vod</t>
  </si>
  <si>
    <t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</si>
  <si>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Uliční strana : 77,2*1,5</t>
  </si>
  <si>
    <t>Dvorsní strana : 65,65*1,5</t>
  </si>
  <si>
    <t>311419812R00</t>
  </si>
  <si>
    <t>Izolace perimetr. deskami tl. 10 cm, nopová fólie</t>
  </si>
  <si>
    <t>uliční strana : (17,5*3,15*1,5)+(25,5*3,0)+(28,4*3,3)+(5,8*0,9)+(5,1*0,9)</t>
  </si>
  <si>
    <t>dvorní strana : (12,8*2,7)+(22,2*2,85)+(30,65*0,9)</t>
  </si>
  <si>
    <t>711823129R00</t>
  </si>
  <si>
    <t>Montáž ukončovací lišty k nopové fólii</t>
  </si>
  <si>
    <t>uliční strana : 17,5+25,5+28,4+5,8+5,1</t>
  </si>
  <si>
    <t>dvorní strana : 12,8+22,2+30,65</t>
  </si>
  <si>
    <t>283424102R</t>
  </si>
  <si>
    <t>Lišta ukončovací Gutta N černá dl. 2 m 10x50 mm</t>
  </si>
  <si>
    <t>kus</t>
  </si>
  <si>
    <t>Uliční strana : (17,5+25,5+28,4+5,8+5,1)/2</t>
  </si>
  <si>
    <t>Dvorní strana : (12,8+22,2+30,65)/2</t>
  </si>
  <si>
    <t>601015103R00</t>
  </si>
  <si>
    <t>Postřik stěn a stropů vápenný ručně</t>
  </si>
  <si>
    <t>Včetně pomocného lešení.</t>
  </si>
  <si>
    <t>Šatny : 15,0+6,3</t>
  </si>
  <si>
    <t>Chodba : (22,9*3,15)+(6,9*3,15)</t>
  </si>
  <si>
    <t>Serverovna : 2,7*3,15</t>
  </si>
  <si>
    <t>Kotelna : (5,0*0,40)+(10,5*3,55)</t>
  </si>
  <si>
    <t>Místnost hlavní uzávěry : 17,4*3,15</t>
  </si>
  <si>
    <t>Chodba v 1.NP : 13,3*1,0</t>
  </si>
  <si>
    <t>m.č. 0.01 : 63,6*3,15</t>
  </si>
  <si>
    <t>m.č. 0.02 : 14,5*3,15</t>
  </si>
  <si>
    <t>m.č. 0.03 : 2,9*3,15</t>
  </si>
  <si>
    <t>m.č. 0.04 : 35,8*3,15</t>
  </si>
  <si>
    <t>602022122R00</t>
  </si>
  <si>
    <t>Podhoz sanační, jimájící sůl, vyrovnávací</t>
  </si>
  <si>
    <t>Odkaz na mn. položky pořadí 19 : 598,98000</t>
  </si>
  <si>
    <t>610411129R00</t>
  </si>
  <si>
    <t>Nástřik roztokem " Esco - Fluat "</t>
  </si>
  <si>
    <t>první vrstva</t>
  </si>
  <si>
    <t>druhá vrstva</t>
  </si>
  <si>
    <t>612421637R00</t>
  </si>
  <si>
    <t>Omítka vnitřní zdiva, sanační, štuková, tl. 2,0 mm</t>
  </si>
  <si>
    <t>Špalety oken, dvěří a zešikmené parapety : 90,66</t>
  </si>
  <si>
    <t>612472121R00</t>
  </si>
  <si>
    <t>Omítka vnitřní tepelně-izolační, tl. 3,0 cm,  vč. kotvícího postřiku, vyrovnání podkladu, jádrové vrstvy</t>
  </si>
  <si>
    <t>Špalety oken a dveří, zešikmené parapety</t>
  </si>
  <si>
    <t>Serverovna : (1,6*1,3)+(1,0*1,8)</t>
  </si>
  <si>
    <t>Kotelna : (4,8*1,3)+(3,0*1,8)</t>
  </si>
  <si>
    <t>Místnost hlavní uzávěry : (1,6*1,3)+(1,2*1,8)</t>
  </si>
  <si>
    <t>m.č. 0.01 : (3,4*1,3)+(2,0*1,8)</t>
  </si>
  <si>
    <t>m.č. 0.02 : (1,6*1,3)+(1,2*1,8)</t>
  </si>
  <si>
    <t>m.č. 0.04 : (6,4*1,3)+(4,0*1,8)</t>
  </si>
  <si>
    <t>R-01</t>
  </si>
  <si>
    <t xml:space="preserve">Desinfekce prostor proti plísním aktivním ozónem </t>
  </si>
  <si>
    <t>kompletní výměra suterénních prostor</t>
  </si>
  <si>
    <t>558,26*3,25</t>
  </si>
  <si>
    <t>San. odsol.2</t>
  </si>
  <si>
    <t>Snížení salinity zdiva propařováním</t>
  </si>
  <si>
    <t>Serverovna : (2,7*3,15)+(1,6*1,3)+(1,0*1,8)</t>
  </si>
  <si>
    <t>Kotelna : (5,0*0,40)+(10,5*3,55)+(4,8*1,3)+(3,0*1,8)</t>
  </si>
  <si>
    <t>Místnost hlavní uzávěry : (17,4*3,15)+(1,6*1,3)+(1,2*1,8)</t>
  </si>
  <si>
    <t>m.č. 0.01 : (63,6*3,15)+(3,4*1,3)+(2,0*1,8)</t>
  </si>
  <si>
    <t>m.č. 0.02 : (14,5*3,15)+(1,6*1,3)+(1,2*1,8)</t>
  </si>
  <si>
    <t>m.č. 0.04 : (35,8*3,15)+(6,4*1,3)+(4,0*1,8)</t>
  </si>
  <si>
    <t>m.č. 0.05 : (23,8*3,15)+(1,6*1,3)+(1,0*1,8)</t>
  </si>
  <si>
    <t>m.č. 0.06+0.07 : (49,8*3,15)+(3,2*1,3)+(4,8*1,3)+(2,0*1,8)+(3,0*1,8)</t>
  </si>
  <si>
    <t>m.č. 0.08 : 16,4*3,15</t>
  </si>
  <si>
    <t>m.č. 0.09 : (29,7*3,15)+(6,8*1,3)+(4,0*1,8)</t>
  </si>
  <si>
    <t>m.č. 0.11 : 1,6*2,0</t>
  </si>
  <si>
    <t>612430032RAA</t>
  </si>
  <si>
    <t>Sanační porézní omítka, vápennná, tl. 2,5 cm, vysoké zasolení</t>
  </si>
  <si>
    <t>Agregovaná položka</t>
  </si>
  <si>
    <t>POL2_</t>
  </si>
  <si>
    <t>212759010</t>
  </si>
  <si>
    <t>Napojení drenážního systému na stávající kanalizaci</t>
  </si>
  <si>
    <t>ks</t>
  </si>
  <si>
    <t>894431232RA0</t>
  </si>
  <si>
    <t>Šachta, D 400 mm, dl.šach.roury 3,0 m, sběrná</t>
  </si>
  <si>
    <t>Uliční strana : 5,0</t>
  </si>
  <si>
    <t>Dvorní strana : 8,0</t>
  </si>
  <si>
    <t>970031018R00</t>
  </si>
  <si>
    <t>Vrtání jádrové do zdiva cihelného d 14-18 mm</t>
  </si>
  <si>
    <t>0,925+0,925+1,05+1,05+1,05</t>
  </si>
  <si>
    <t>970031035R00</t>
  </si>
  <si>
    <t>Vrtání jádrové do zdiva cihelného d 35-39 mm , pro katody systému elektroosmózy ( 1ks / 1,0bm )</t>
  </si>
  <si>
    <t>Standardní provedení je hloubka 1,0m pro instalaci 1ks katody, hlubší vývrty viz. výkaz výměr</t>
  </si>
  <si>
    <t>281604111R00</t>
  </si>
  <si>
    <t>Injektáž vápenným mlékem pro aktivizaci dodatečné horizontální izolace</t>
  </si>
  <si>
    <t xml:space="preserve">m2    </t>
  </si>
  <si>
    <t>4,7*0,36</t>
  </si>
  <si>
    <t>11,4*1,00</t>
  </si>
  <si>
    <t>4,6*0,90</t>
  </si>
  <si>
    <t>4,0*1,00</t>
  </si>
  <si>
    <t>7,1*1,00</t>
  </si>
  <si>
    <t>6,4*0,83</t>
  </si>
  <si>
    <t>7,0*0,67</t>
  </si>
  <si>
    <t>5,3*0,70</t>
  </si>
  <si>
    <t>4,6*0,76</t>
  </si>
  <si>
    <t>0,7*0,54</t>
  </si>
  <si>
    <t>2,6*0,35</t>
  </si>
  <si>
    <t>0,7*0,49</t>
  </si>
  <si>
    <t>4,8*1,10</t>
  </si>
  <si>
    <t>2,1*1,40</t>
  </si>
  <si>
    <t>2,4*0,85</t>
  </si>
  <si>
    <t>319300017RT1</t>
  </si>
  <si>
    <t>Dodatečné vložení izolace podřezáním strojně,fólie kamenné a smíšené zdivo tloušťky do 110 cm</t>
  </si>
  <si>
    <t>16,65+24,1+5,6+18,3+4,5+4,7+2,0+3,5+4,0+15,5+7,3+9,45+24,3</t>
  </si>
  <si>
    <t>281606211.SA02T00</t>
  </si>
  <si>
    <t>Injektáž - vyčištění otvorů stlačeným vzduchem, d=16-18 mm</t>
  </si>
  <si>
    <t>281606214.T02</t>
  </si>
  <si>
    <t>Nízkotlaká jednořadá chemická injektáž zdiva, svislé přechody, vrty d=12mm osově do 100- 120mm infúzní clona křemičitan alkalického kovu ( silikonát ) spotřeba min. 15kg/m2</t>
  </si>
  <si>
    <t>infúzní clona křemičitan alkalického kovu ( silikonát ) spotřeba min. 15kg/m2</t>
  </si>
  <si>
    <t>(0,75+1,0+1,0+0,7)*1,0</t>
  </si>
  <si>
    <t>(1,05+1,05+0,95+1,15+1,15+1,05)*3,0</t>
  </si>
  <si>
    <t>(1,05+1,05)*0,4</t>
  </si>
  <si>
    <t>281606215.T02</t>
  </si>
  <si>
    <t>Zpětná výplň vrtů po dvouřadé chemické injektáží, v celé hloubce vrtu nesmrštivou maltou</t>
  </si>
  <si>
    <t>281606215.T03</t>
  </si>
  <si>
    <t>Provedení injektáže vápennou výplňovou maltou s trassem pro stabilizaci  vyplnění kaveren a spár,  vrty d=16-18mm osově 300mm</t>
  </si>
  <si>
    <t>281606214.T01</t>
  </si>
  <si>
    <t>Nízkotlaká dvouřadá chemická injektáž zdiva, vrty d=12mm osově 150mm, řady 80mm na sebou infúzní clona křemičitan alkalického kovu ( silikonát ) spotřeba min. 22kg/m2</t>
  </si>
  <si>
    <t>R-položka</t>
  </si>
  <si>
    <t>POL12_1</t>
  </si>
  <si>
    <t>612451121R00</t>
  </si>
  <si>
    <t>Pordrovnání zdiva, omítka hladká zatřená, pro aplika stěrek</t>
  </si>
  <si>
    <t>Uliční strana : (17,5*3,15)+(25,5*3,00)+(28,4*3,30)+(5,8*0,9)+(5,1*0,9)</t>
  </si>
  <si>
    <t>Dvorní strana : (12,8*2,70)+(22,2*2,85)+(30,65*0,9)</t>
  </si>
  <si>
    <t>Chodba : (8,6*3,15)+(12,1*0,30)+(6,9*0,30)</t>
  </si>
  <si>
    <t>Šatna : 2,0*0,30</t>
  </si>
  <si>
    <t>Serverovna : 2,7*0,30</t>
  </si>
  <si>
    <t>Kotelna : 15,5*0,40</t>
  </si>
  <si>
    <t>Hlavní uzávěry : (9,5*0,30)+(6,5*3,15)</t>
  </si>
  <si>
    <t>m.č. 0.01 : (30,1*3,15)+(28,8*0,30)</t>
  </si>
  <si>
    <t>m.č. 0.02 : (4,5*3,15)+(10,0*0,30)</t>
  </si>
  <si>
    <t>m.č. 0.03 : (1,95*3,15)+(0,95*0,30)</t>
  </si>
  <si>
    <t>m.č. 0.04 : 35,8*0,30</t>
  </si>
  <si>
    <t>m.č. 0.05 : 23,8*0,30</t>
  </si>
  <si>
    <t>m.č. 0.06 + 0.07 : 49,8*0,30</t>
  </si>
  <si>
    <t>m.č. 0.08 : 8,7*0,30</t>
  </si>
  <si>
    <t>m.č. 0.09 : 29,7*0,30</t>
  </si>
  <si>
    <t>711212000R00</t>
  </si>
  <si>
    <t>Penetrace podkladu pod hydroizolační nátěr,vč.dod.</t>
  </si>
  <si>
    <t>Odkaz na mn. položky pořadí 39 : 595,69250</t>
  </si>
  <si>
    <t>711212002R00</t>
  </si>
  <si>
    <t>Hydroizolační povlak - nátěr nebo stěrka, tl. 2,0 mm vnitřní plochy a u dodatečných izolací</t>
  </si>
  <si>
    <t>dvouvrstvá</t>
  </si>
  <si>
    <t>711212002RT5</t>
  </si>
  <si>
    <t>Hydroizolační povlak - nátěr nebo stěrka bitumen, zesílení v místě řezu a injektáží proti tlakové  vodě, s výztuží, vnější</t>
  </si>
  <si>
    <t>(17,5+25,5+28,4+5,8+12,8+22,2)*0,30</t>
  </si>
  <si>
    <t>711212129R00</t>
  </si>
  <si>
    <t>Stěrka hydroizol.dvousložková, bitumenová 2k, tl. 3,0 mm po vnějším obvodu k nepodsklepené části</t>
  </si>
  <si>
    <t>2 stěrkové vrstvy.</t>
  </si>
  <si>
    <t>Uliční strana : (17,5*3,15)+(25,5*3,0)+(28,4*3,3)+(5,8*0,9)+(5,1*0,9)</t>
  </si>
  <si>
    <t>Dvorní strana : (12,8*2,7)+(22,2*2,85)+(30,65*0,9)</t>
  </si>
  <si>
    <t>711212015RT1</t>
  </si>
  <si>
    <t>Stěrka hydroizolační silikátová vyztužená ,aplikace hladítkem, zesílení v místě řezu a injektáží proti tlakové vodě, vnitřní detail</t>
  </si>
  <si>
    <t>(8,6+12,1+2,7+16,5+9,5+6,5+30,1+28,8+14,5+2,9+35,8+23,8+49,8+8,7+29,7)*0,3</t>
  </si>
  <si>
    <t>R - 2101</t>
  </si>
  <si>
    <t>Vysoušení extrémně zavlhlého zdiva nad 10% hm.vl. topnými sál.panely se snížením na hodnitu cca 7,5% hm. vlhkosti</t>
  </si>
  <si>
    <t xml:space="preserve">m3    </t>
  </si>
  <si>
    <t>mikrovln.technol. v kombinaci s topnými sál.panely - vysoušení zdiva na cca 7% hm. vlhkosti, měření vlhkosti gravimetrickou metodou popř. mikrovlnnou technologií</t>
  </si>
  <si>
    <t>R - 2102</t>
  </si>
  <si>
    <t>Snížení relativní vlhkosti vnitřního prostředí (po odstranění omítek) kondenzačními odvlhčovači  ,vč. obsluhy, montáže a demontáže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</si>
  <si>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</si>
  <si>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</si>
  <si>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R - EL. 1001</t>
  </si>
  <si>
    <t>D+M mírné drátové elektroosmózy - řídící jednotka systému elektroosmózy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</si>
  <si>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</si>
  <si>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</si>
  <si>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</si>
  <si>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bm</t>
  </si>
  <si>
    <t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kontaktní maltou s vodivou příměsí.</t>
  </si>
  <si>
    <t>2,5+8,1+5,8+16,3+6,0+6,5+6,5+5,1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</si>
  <si>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</si>
  <si>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</si>
  <si>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</si>
  <si>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</si>
  <si>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 xml:space="preserve">D+M mírné drátové elektroosmózy - propojovací vedení systému </t>
  </si>
  <si>
    <t>vč. dodávky systémových vodičů a těsněných spojů</t>
  </si>
  <si>
    <t>1,0+0,3+1,5+0,3+1,9+0,3+0,3+0,95+0,95+1,2+1,2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</si>
  <si>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</si>
  <si>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</si>
  <si>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</si>
  <si>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</si>
  <si>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 , systémem mírné (drátové) elektroosmózy</t>
  </si>
  <si>
    <t>Cena za 1 pozici ve 3 výškových úrovních, součástí zhotovení je provedení zaměření výchozí vlhkosti se záznamem v protokolu.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</si>
  <si>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</si>
  <si>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</si>
  <si>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</si>
  <si>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</si>
  <si>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</si>
  <si>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</si>
  <si>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</si>
  <si>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</si>
  <si>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</si>
  <si>
    <t>Výkop jam, rýh a šachet v hornině tř. 3</t>
  </si>
  <si>
    <t>175101201R00</t>
  </si>
  <si>
    <t>Obsyp objektů bez prohození sypaniny z hornin tř. 1 až 4 hutnění na 96%PS</t>
  </si>
  <si>
    <t>Odkaz na mn. položky pořadí 2 : 540,85500-73,06</t>
  </si>
  <si>
    <t>Odkaz na mn. položky pořadí 6 : 73,06</t>
  </si>
  <si>
    <t>Plastové dno, šachta z korugované trouby, těsnění, šachtová roura teleskopická, čtvercový rám do teleskopické trouby, poklop litinový.tř.zatížení min.B125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</si>
</sst>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O4" sqref="O4"/>
    </sheetView>
  </sheetViews>
  <sheetFormatPr defaultRowHeight="12.75"/>
  <sheetData>
    <row r="1" spans="1:7">
      <c r="A1" s="21" t="s">
        <v>40</v>
      </c>
    </row>
    <row r="2" spans="1:7" ht="57.75" customHeight="1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opLeftCell="B91" zoomScaleNormal="100" zoomScaleSheetLayoutView="75" workbookViewId="0">
      <selection activeCell="M15" sqref="M1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>
      <c r="A2" s="2"/>
      <c r="B2" s="77" t="s">
        <v>24</v>
      </c>
      <c r="C2" s="78"/>
      <c r="D2" s="79" t="s">
        <v>48</v>
      </c>
      <c r="E2" s="237" t="s">
        <v>49</v>
      </c>
      <c r="F2" s="238"/>
      <c r="G2" s="238"/>
      <c r="H2" s="238"/>
      <c r="I2" s="238"/>
      <c r="J2" s="239"/>
      <c r="O2" s="1"/>
    </row>
    <row r="3" spans="1:15" ht="27" customHeight="1">
      <c r="A3" s="2"/>
      <c r="B3" s="80" t="s">
        <v>46</v>
      </c>
      <c r="C3" s="78"/>
      <c r="D3" s="81" t="s">
        <v>43</v>
      </c>
      <c r="E3" s="240" t="s">
        <v>45</v>
      </c>
      <c r="F3" s="241"/>
      <c r="G3" s="241"/>
      <c r="H3" s="241"/>
      <c r="I3" s="241"/>
      <c r="J3" s="242"/>
    </row>
    <row r="4" spans="1:15" ht="23.25" customHeight="1">
      <c r="A4" s="76">
        <v>1731</v>
      </c>
      <c r="B4" s="82" t="s">
        <v>47</v>
      </c>
      <c r="C4" s="83"/>
      <c r="D4" s="84" t="s">
        <v>43</v>
      </c>
      <c r="E4" s="226" t="s">
        <v>44</v>
      </c>
      <c r="F4" s="227"/>
      <c r="G4" s="227"/>
      <c r="H4" s="227"/>
      <c r="I4" s="227"/>
      <c r="J4" s="228"/>
    </row>
    <row r="5" spans="1:15" ht="24" customHeight="1">
      <c r="A5" s="2"/>
      <c r="B5" s="31" t="s">
        <v>23</v>
      </c>
      <c r="D5" s="199" t="s">
        <v>344</v>
      </c>
      <c r="E5" s="200"/>
      <c r="F5" s="200"/>
      <c r="G5" s="200"/>
      <c r="H5" s="191" t="s">
        <v>42</v>
      </c>
      <c r="I5" s="195" t="s">
        <v>345</v>
      </c>
      <c r="J5" s="8"/>
    </row>
    <row r="6" spans="1:15" ht="15.75" customHeight="1">
      <c r="A6" s="2"/>
      <c r="B6" s="28"/>
      <c r="C6" s="55"/>
      <c r="D6" s="201" t="s">
        <v>346</v>
      </c>
      <c r="E6" s="202"/>
      <c r="F6" s="202"/>
      <c r="G6" s="202"/>
      <c r="H6" s="191" t="s">
        <v>36</v>
      </c>
      <c r="I6" s="192" t="s">
        <v>347</v>
      </c>
      <c r="J6" s="8"/>
    </row>
    <row r="7" spans="1:15" ht="15.75" customHeight="1">
      <c r="A7" s="2"/>
      <c r="B7" s="29"/>
      <c r="C7" s="56"/>
      <c r="D7" s="203" t="s">
        <v>348</v>
      </c>
      <c r="E7" s="203"/>
      <c r="F7" s="203"/>
      <c r="G7" s="203"/>
      <c r="H7" s="193"/>
      <c r="I7" s="194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4"/>
      <c r="E11" s="244"/>
      <c r="F11" s="244"/>
      <c r="G11" s="244"/>
      <c r="H11" s="18" t="s">
        <v>42</v>
      </c>
      <c r="I11" s="86"/>
      <c r="J11" s="8"/>
    </row>
    <row r="12" spans="1:15" ht="15.75" customHeight="1">
      <c r="A12" s="2"/>
      <c r="B12" s="28"/>
      <c r="C12" s="55"/>
      <c r="D12" s="225"/>
      <c r="E12" s="225"/>
      <c r="F12" s="225"/>
      <c r="G12" s="225"/>
      <c r="H12" s="18" t="s">
        <v>36</v>
      </c>
      <c r="I12" s="86"/>
      <c r="J12" s="8"/>
    </row>
    <row r="13" spans="1:15" ht="15.75" customHeight="1">
      <c r="A13" s="2"/>
      <c r="B13" s="29"/>
      <c r="C13" s="56"/>
      <c r="D13" s="85"/>
      <c r="E13" s="229"/>
      <c r="F13" s="230"/>
      <c r="G13" s="230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43"/>
      <c r="F15" s="243"/>
      <c r="G15" s="245"/>
      <c r="H15" s="245"/>
      <c r="I15" s="245" t="s">
        <v>31</v>
      </c>
      <c r="J15" s="246"/>
    </row>
    <row r="16" spans="1:15" ht="23.25" customHeight="1">
      <c r="A16" s="139" t="s">
        <v>26</v>
      </c>
      <c r="B16" s="38" t="s">
        <v>26</v>
      </c>
      <c r="C16" s="62"/>
      <c r="D16" s="63"/>
      <c r="E16" s="214"/>
      <c r="F16" s="215"/>
      <c r="G16" s="214"/>
      <c r="H16" s="215"/>
      <c r="I16" s="214">
        <f>SUMIF(F49:F57,A16,I49:I57)+SUMIF(F49:F57,"PSU",I49:I57)</f>
        <v>0</v>
      </c>
      <c r="J16" s="216"/>
    </row>
    <row r="17" spans="1:10" ht="23.25" customHeight="1">
      <c r="A17" s="139" t="s">
        <v>27</v>
      </c>
      <c r="B17" s="38" t="s">
        <v>27</v>
      </c>
      <c r="C17" s="62"/>
      <c r="D17" s="63"/>
      <c r="E17" s="214"/>
      <c r="F17" s="215"/>
      <c r="G17" s="214"/>
      <c r="H17" s="215"/>
      <c r="I17" s="214">
        <f>SUMIF(F49:F57,A17,I49:I57)</f>
        <v>0</v>
      </c>
      <c r="J17" s="216"/>
    </row>
    <row r="18" spans="1:10" ht="23.25" customHeight="1">
      <c r="A18" s="139" t="s">
        <v>28</v>
      </c>
      <c r="B18" s="38" t="s">
        <v>28</v>
      </c>
      <c r="C18" s="62"/>
      <c r="D18" s="63"/>
      <c r="E18" s="214"/>
      <c r="F18" s="215"/>
      <c r="G18" s="214"/>
      <c r="H18" s="215"/>
      <c r="I18" s="214">
        <f>SUMIF(F49:F57,A18,I49:I57)</f>
        <v>0</v>
      </c>
      <c r="J18" s="216"/>
    </row>
    <row r="19" spans="1:10" ht="23.25" customHeight="1">
      <c r="A19" s="139" t="s">
        <v>73</v>
      </c>
      <c r="B19" s="38" t="s">
        <v>29</v>
      </c>
      <c r="C19" s="62"/>
      <c r="D19" s="63"/>
      <c r="E19" s="214"/>
      <c r="F19" s="215"/>
      <c r="G19" s="214"/>
      <c r="H19" s="215"/>
      <c r="I19" s="214">
        <f>SUMIF(F49:F57,A19,I49:I57)</f>
        <v>0</v>
      </c>
      <c r="J19" s="216"/>
    </row>
    <row r="20" spans="1:10" ht="23.25" customHeight="1">
      <c r="A20" s="139" t="s">
        <v>74</v>
      </c>
      <c r="B20" s="38" t="s">
        <v>30</v>
      </c>
      <c r="C20" s="62"/>
      <c r="D20" s="63"/>
      <c r="E20" s="214"/>
      <c r="F20" s="215"/>
      <c r="G20" s="214"/>
      <c r="H20" s="215"/>
      <c r="I20" s="214">
        <f>SUMIF(F49:F57,A20,I49:I57)</f>
        <v>0</v>
      </c>
      <c r="J20" s="216"/>
    </row>
    <row r="21" spans="1:10" ht="23.25" customHeight="1">
      <c r="A21" s="2"/>
      <c r="B21" s="48" t="s">
        <v>31</v>
      </c>
      <c r="C21" s="64"/>
      <c r="D21" s="65"/>
      <c r="E21" s="217"/>
      <c r="F21" s="247"/>
      <c r="G21" s="217"/>
      <c r="H21" s="247"/>
      <c r="I21" s="217">
        <f>SUM(I16:J20)</f>
        <v>0</v>
      </c>
      <c r="J21" s="218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2">
        <f>ZakladDPHSniVypocet</f>
        <v>0</v>
      </c>
      <c r="H23" s="213"/>
      <c r="I23" s="21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0">
        <f>A23</f>
        <v>0</v>
      </c>
      <c r="H24" s="211"/>
      <c r="I24" s="211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2">
        <f>ZakladDPHZaklVypocet</f>
        <v>0</v>
      </c>
      <c r="H25" s="213"/>
      <c r="I25" s="213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>
      <c r="A28" s="2"/>
      <c r="B28" s="113" t="s">
        <v>25</v>
      </c>
      <c r="C28" s="114"/>
      <c r="D28" s="114"/>
      <c r="E28" s="115"/>
      <c r="F28" s="116"/>
      <c r="G28" s="220">
        <f>ZakladDPHSniVypocet+ZakladDPHZaklVypocet</f>
        <v>0</v>
      </c>
      <c r="H28" s="220"/>
      <c r="I28" s="220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9">
        <f>A27</f>
        <v>0</v>
      </c>
      <c r="H29" s="219"/>
      <c r="I29" s="219"/>
      <c r="J29" s="120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21"/>
      <c r="E34" s="222"/>
      <c r="G34" s="223"/>
      <c r="H34" s="224"/>
      <c r="I34" s="224"/>
      <c r="J34" s="25"/>
    </row>
    <row r="35" spans="1:10" ht="12.75" customHeight="1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50</v>
      </c>
      <c r="C39" s="204"/>
      <c r="D39" s="204"/>
      <c r="E39" s="204"/>
      <c r="F39" s="100">
        <f>'01 01 Pol'!AE269</f>
        <v>0</v>
      </c>
      <c r="G39" s="101">
        <f>'01 01 Pol'!AF269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>
      <c r="A40" s="89">
        <v>2</v>
      </c>
      <c r="B40" s="104" t="s">
        <v>43</v>
      </c>
      <c r="C40" s="205" t="s">
        <v>45</v>
      </c>
      <c r="D40" s="205"/>
      <c r="E40" s="205"/>
      <c r="F40" s="105">
        <f>'01 01 Pol'!AE269</f>
        <v>0</v>
      </c>
      <c r="G40" s="106">
        <f>'01 01 Pol'!AF269</f>
        <v>0</v>
      </c>
      <c r="H40" s="106">
        <f>(F40*SazbaDPH1/100)+(G40*SazbaDPH2/100)</f>
        <v>0</v>
      </c>
      <c r="I40" s="106">
        <f>F40+G40+H40</f>
        <v>0</v>
      </c>
      <c r="J40" s="107" t="e">
        <f ca="1">IF(_xlfn.SINGLE(CenaCelkemVypocet)=0,"",I40/_xlfn.SINGLE(CenaCelkemVypocet)*100)</f>
        <v>#NAME?</v>
      </c>
    </row>
    <row r="41" spans="1:10" ht="25.5" hidden="1" customHeight="1">
      <c r="A41" s="89">
        <v>3</v>
      </c>
      <c r="B41" s="108" t="s">
        <v>43</v>
      </c>
      <c r="C41" s="204" t="s">
        <v>44</v>
      </c>
      <c r="D41" s="204"/>
      <c r="E41" s="204"/>
      <c r="F41" s="109">
        <f>'01 01 Pol'!AE269</f>
        <v>0</v>
      </c>
      <c r="G41" s="102">
        <f>'01 01 Pol'!AF269</f>
        <v>0</v>
      </c>
      <c r="H41" s="102">
        <f>(F41*SazbaDPH1/100)+(G41*SazbaDPH2/100)</f>
        <v>0</v>
      </c>
      <c r="I41" s="102">
        <f>F41+G41+H41</f>
        <v>0</v>
      </c>
      <c r="J41" s="103" t="e">
        <f ca="1">IF(_xlfn.SINGLE(CenaCelkemVypocet)=0,"",I41/_xlfn.SINGLE(CenaCelkemVypocet)*100)</f>
        <v>#NAME?</v>
      </c>
    </row>
    <row r="42" spans="1:10" ht="25.5" hidden="1" customHeight="1">
      <c r="A42" s="89"/>
      <c r="B42" s="206" t="s">
        <v>51</v>
      </c>
      <c r="C42" s="207"/>
      <c r="D42" s="207"/>
      <c r="E42" s="208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 t="e">
        <f ca="1">SUMIF(A39:A41,"=1",J39:J41)</f>
        <v>#NAME?</v>
      </c>
    </row>
    <row r="46" spans="1:10" ht="15.75">
      <c r="B46" s="121" t="s">
        <v>53</v>
      </c>
    </row>
    <row r="48" spans="1:10" ht="25.5" customHeight="1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>
      <c r="A49" s="124"/>
      <c r="B49" s="129" t="s">
        <v>55</v>
      </c>
      <c r="C49" s="197" t="s">
        <v>56</v>
      </c>
      <c r="D49" s="198"/>
      <c r="E49" s="198"/>
      <c r="F49" s="135" t="s">
        <v>26</v>
      </c>
      <c r="G49" s="136"/>
      <c r="H49" s="136"/>
      <c r="I49" s="136">
        <f>'01 01 Pol'!G8</f>
        <v>0</v>
      </c>
      <c r="J49" s="133" t="str">
        <f>IF(I58=0,"",I49/I58*100)</f>
        <v/>
      </c>
    </row>
    <row r="50" spans="1:10" ht="36.75" customHeight="1">
      <c r="A50" s="124"/>
      <c r="B50" s="129" t="s">
        <v>57</v>
      </c>
      <c r="C50" s="197" t="s">
        <v>58</v>
      </c>
      <c r="D50" s="198"/>
      <c r="E50" s="198"/>
      <c r="F50" s="135" t="s">
        <v>26</v>
      </c>
      <c r="G50" s="136"/>
      <c r="H50" s="136"/>
      <c r="I50" s="136">
        <f>'01 01 Pol'!G26</f>
        <v>0</v>
      </c>
      <c r="J50" s="133" t="str">
        <f>IF(I58=0,"",I50/I58*100)</f>
        <v/>
      </c>
    </row>
    <row r="51" spans="1:10" ht="36.75" customHeight="1">
      <c r="A51" s="124"/>
      <c r="B51" s="129" t="s">
        <v>59</v>
      </c>
      <c r="C51" s="197" t="s">
        <v>60</v>
      </c>
      <c r="D51" s="198"/>
      <c r="E51" s="198"/>
      <c r="F51" s="135" t="s">
        <v>26</v>
      </c>
      <c r="G51" s="136"/>
      <c r="H51" s="136"/>
      <c r="I51" s="136">
        <f>'01 01 Pol'!G45</f>
        <v>0</v>
      </c>
      <c r="J51" s="133" t="str">
        <f>IF(I58=0,"",I51/I58*100)</f>
        <v/>
      </c>
    </row>
    <row r="52" spans="1:10" ht="36.75" customHeight="1">
      <c r="A52" s="124"/>
      <c r="B52" s="129" t="s">
        <v>61</v>
      </c>
      <c r="C52" s="197" t="s">
        <v>62</v>
      </c>
      <c r="D52" s="198"/>
      <c r="E52" s="198"/>
      <c r="F52" s="135" t="s">
        <v>26</v>
      </c>
      <c r="G52" s="136"/>
      <c r="H52" s="136"/>
      <c r="I52" s="136">
        <f>'01 01 Pol'!G55</f>
        <v>0</v>
      </c>
      <c r="J52" s="133" t="str">
        <f>IF(I58=0,"",I52/I58*100)</f>
        <v/>
      </c>
    </row>
    <row r="53" spans="1:10" ht="36.75" customHeight="1">
      <c r="A53" s="124"/>
      <c r="B53" s="129" t="s">
        <v>63</v>
      </c>
      <c r="C53" s="197" t="s">
        <v>64</v>
      </c>
      <c r="D53" s="198"/>
      <c r="E53" s="198"/>
      <c r="F53" s="135" t="s">
        <v>26</v>
      </c>
      <c r="G53" s="136"/>
      <c r="H53" s="136"/>
      <c r="I53" s="136">
        <f>'01 01 Pol'!G108</f>
        <v>0</v>
      </c>
      <c r="J53" s="133" t="str">
        <f>IF(I58=0,"",I53/I58*100)</f>
        <v/>
      </c>
    </row>
    <row r="54" spans="1:10" ht="36.75" customHeight="1">
      <c r="A54" s="124"/>
      <c r="B54" s="129" t="s">
        <v>65</v>
      </c>
      <c r="C54" s="197" t="s">
        <v>66</v>
      </c>
      <c r="D54" s="198"/>
      <c r="E54" s="198"/>
      <c r="F54" s="135" t="s">
        <v>26</v>
      </c>
      <c r="G54" s="136"/>
      <c r="H54" s="136"/>
      <c r="I54" s="136">
        <f>'01 01 Pol'!G114</f>
        <v>0</v>
      </c>
      <c r="J54" s="133" t="str">
        <f>IF(I58=0,"",I54/I58*100)</f>
        <v/>
      </c>
    </row>
    <row r="55" spans="1:10" ht="36.75" customHeight="1">
      <c r="A55" s="124"/>
      <c r="B55" s="129" t="s">
        <v>67</v>
      </c>
      <c r="C55" s="197" t="s">
        <v>68</v>
      </c>
      <c r="D55" s="198"/>
      <c r="E55" s="198"/>
      <c r="F55" s="135" t="s">
        <v>26</v>
      </c>
      <c r="G55" s="136"/>
      <c r="H55" s="136"/>
      <c r="I55" s="136">
        <f>'01 01 Pol'!G119</f>
        <v>0</v>
      </c>
      <c r="J55" s="133" t="str">
        <f>IF(I58=0,"",I55/I58*100)</f>
        <v/>
      </c>
    </row>
    <row r="56" spans="1:10" ht="36.75" customHeight="1">
      <c r="A56" s="124"/>
      <c r="B56" s="129" t="s">
        <v>69</v>
      </c>
      <c r="C56" s="197" t="s">
        <v>70</v>
      </c>
      <c r="D56" s="198"/>
      <c r="E56" s="198"/>
      <c r="F56" s="135" t="s">
        <v>27</v>
      </c>
      <c r="G56" s="136"/>
      <c r="H56" s="136"/>
      <c r="I56" s="136">
        <f>'01 01 Pol'!G207</f>
        <v>0</v>
      </c>
      <c r="J56" s="133" t="str">
        <f>IF(I58=0,"",I56/I58*100)</f>
        <v/>
      </c>
    </row>
    <row r="57" spans="1:10" ht="36.75" customHeight="1">
      <c r="A57" s="124"/>
      <c r="B57" s="129" t="s">
        <v>71</v>
      </c>
      <c r="C57" s="197" t="s">
        <v>72</v>
      </c>
      <c r="D57" s="198"/>
      <c r="E57" s="198"/>
      <c r="F57" s="135" t="s">
        <v>28</v>
      </c>
      <c r="G57" s="136"/>
      <c r="H57" s="136"/>
      <c r="I57" s="136">
        <f>'01 01 Pol'!G249</f>
        <v>0</v>
      </c>
      <c r="J57" s="133" t="str">
        <f>IF(I58=0,"",I57/I58*100)</f>
        <v/>
      </c>
    </row>
    <row r="58" spans="1:10" ht="25.5" customHeight="1">
      <c r="A58" s="125"/>
      <c r="B58" s="130" t="s">
        <v>1</v>
      </c>
      <c r="C58" s="131"/>
      <c r="D58" s="132"/>
      <c r="E58" s="132"/>
      <c r="F58" s="137"/>
      <c r="G58" s="138"/>
      <c r="H58" s="138"/>
      <c r="I58" s="138">
        <f>SUM(I49:I57)</f>
        <v>0</v>
      </c>
      <c r="J58" s="134">
        <f>SUM(J49:J57)</f>
        <v>0</v>
      </c>
    </row>
    <row r="59" spans="1:10">
      <c r="F59" s="87"/>
      <c r="G59" s="87"/>
      <c r="H59" s="87"/>
      <c r="I59" s="87"/>
      <c r="J59" s="88"/>
    </row>
    <row r="60" spans="1:10">
      <c r="F60" s="87"/>
      <c r="G60" s="87"/>
      <c r="H60" s="87"/>
      <c r="I60" s="87"/>
      <c r="J60" s="88"/>
    </row>
    <row r="61" spans="1:10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5:E55"/>
    <mergeCell ref="C56:E56"/>
    <mergeCell ref="C57:E57"/>
    <mergeCell ref="D5:G5"/>
    <mergeCell ref="D6:G6"/>
    <mergeCell ref="D7:G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>
      <c r="A4" s="50" t="s">
        <v>10</v>
      </c>
      <c r="B4" s="49"/>
      <c r="C4" s="250"/>
      <c r="D4" s="250"/>
      <c r="E4" s="250"/>
      <c r="F4" s="250"/>
      <c r="G4" s="251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zoomScale="160" zoomScaleNormal="160" workbookViewId="0">
      <pane ySplit="7" topLeftCell="A8" activePane="bottomLeft" state="frozen"/>
      <selection pane="bottomLeft" activeCell="C112" sqref="C112"/>
    </sheetView>
  </sheetViews>
  <sheetFormatPr defaultRowHeight="12.75" outlineLevelRow="1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75</v>
      </c>
    </row>
    <row r="2" spans="1:60" ht="24.95" customHeight="1">
      <c r="A2" s="140" t="s">
        <v>8</v>
      </c>
      <c r="B2" s="49" t="s">
        <v>48</v>
      </c>
      <c r="C2" s="255" t="s">
        <v>49</v>
      </c>
      <c r="D2" s="256"/>
      <c r="E2" s="256"/>
      <c r="F2" s="256"/>
      <c r="G2" s="257"/>
      <c r="AG2" t="s">
        <v>76</v>
      </c>
    </row>
    <row r="3" spans="1:60" ht="24.95" customHeight="1">
      <c r="A3" s="140" t="s">
        <v>9</v>
      </c>
      <c r="B3" s="49" t="s">
        <v>43</v>
      </c>
      <c r="C3" s="255" t="s">
        <v>45</v>
      </c>
      <c r="D3" s="256"/>
      <c r="E3" s="256"/>
      <c r="F3" s="256"/>
      <c r="G3" s="257"/>
      <c r="AC3" s="122" t="s">
        <v>76</v>
      </c>
      <c r="AG3" t="s">
        <v>77</v>
      </c>
    </row>
    <row r="4" spans="1:60" ht="24.95" customHeight="1">
      <c r="A4" s="141" t="s">
        <v>10</v>
      </c>
      <c r="B4" s="142" t="s">
        <v>43</v>
      </c>
      <c r="C4" s="258" t="s">
        <v>44</v>
      </c>
      <c r="D4" s="259"/>
      <c r="E4" s="259"/>
      <c r="F4" s="259"/>
      <c r="G4" s="260"/>
      <c r="AG4" t="s">
        <v>78</v>
      </c>
    </row>
    <row r="5" spans="1:60">
      <c r="D5" s="10"/>
    </row>
    <row r="6" spans="1:60" ht="38.25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  <c r="X6" s="147" t="s">
        <v>99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>
      <c r="A8" s="162" t="s">
        <v>100</v>
      </c>
      <c r="B8" s="163" t="s">
        <v>55</v>
      </c>
      <c r="C8" s="184" t="s">
        <v>56</v>
      </c>
      <c r="D8" s="164"/>
      <c r="E8" s="165"/>
      <c r="F8" s="166"/>
      <c r="G8" s="166">
        <f>SUMIF(AG9:AG25,"&lt;&gt;NOR",G9:G25)</f>
        <v>0</v>
      </c>
      <c r="H8" s="166"/>
      <c r="I8" s="166">
        <f>SUM(I9:I25)</f>
        <v>0</v>
      </c>
      <c r="J8" s="166"/>
      <c r="K8" s="166">
        <f>SUM(K9:K25)</f>
        <v>0</v>
      </c>
      <c r="L8" s="166"/>
      <c r="M8" s="166">
        <f>SUM(M9:M25)</f>
        <v>0</v>
      </c>
      <c r="N8" s="165"/>
      <c r="O8" s="165">
        <f>SUM(O9:O25)</f>
        <v>42.56</v>
      </c>
      <c r="P8" s="165"/>
      <c r="Q8" s="165">
        <f>SUM(Q9:Q25)</f>
        <v>0</v>
      </c>
      <c r="R8" s="166"/>
      <c r="S8" s="166"/>
      <c r="T8" s="167"/>
      <c r="U8" s="161"/>
      <c r="V8" s="161">
        <f>SUM(V9:V25)</f>
        <v>3582.31</v>
      </c>
      <c r="W8" s="161"/>
      <c r="X8" s="161"/>
      <c r="AG8" t="s">
        <v>101</v>
      </c>
    </row>
    <row r="9" spans="1:60" outlineLevel="1">
      <c r="A9" s="168">
        <v>1</v>
      </c>
      <c r="B9" s="169" t="s">
        <v>102</v>
      </c>
      <c r="C9" s="185" t="s">
        <v>103</v>
      </c>
      <c r="D9" s="170" t="s">
        <v>104</v>
      </c>
      <c r="E9" s="171">
        <v>540.85500000000002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105</v>
      </c>
      <c r="T9" s="174" t="s">
        <v>105</v>
      </c>
      <c r="U9" s="158">
        <v>0.64680000000000004</v>
      </c>
      <c r="V9" s="158">
        <f>ROUND(E9*U9,2)</f>
        <v>349.83</v>
      </c>
      <c r="W9" s="158"/>
      <c r="X9" s="158" t="s">
        <v>106</v>
      </c>
      <c r="Y9" s="148"/>
      <c r="Z9" s="148"/>
      <c r="AA9" s="148"/>
      <c r="AB9" s="148"/>
      <c r="AC9" s="148"/>
      <c r="AD9" s="148"/>
      <c r="AE9" s="148"/>
      <c r="AF9" s="148"/>
      <c r="AG9" s="148" t="s">
        <v>107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186" t="s">
        <v>108</v>
      </c>
      <c r="D10" s="159"/>
      <c r="E10" s="160">
        <v>540.85500000000002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109</v>
      </c>
      <c r="AH10" s="148">
        <v>5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68">
        <v>2</v>
      </c>
      <c r="B11" s="169" t="s">
        <v>110</v>
      </c>
      <c r="C11" s="185" t="s">
        <v>349</v>
      </c>
      <c r="D11" s="170" t="s">
        <v>104</v>
      </c>
      <c r="E11" s="171">
        <v>540.85500000000002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3"/>
      <c r="S11" s="173" t="s">
        <v>105</v>
      </c>
      <c r="T11" s="174" t="s">
        <v>105</v>
      </c>
      <c r="U11" s="158">
        <v>3.5329999999999999</v>
      </c>
      <c r="V11" s="158">
        <f>ROUND(E11*U11,2)</f>
        <v>1910.84</v>
      </c>
      <c r="W11" s="158"/>
      <c r="X11" s="158" t="s">
        <v>106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33.75" outlineLevel="1">
      <c r="A12" s="155"/>
      <c r="B12" s="156"/>
      <c r="C12" s="186" t="s">
        <v>111</v>
      </c>
      <c r="D12" s="159"/>
      <c r="E12" s="160">
        <v>352.73250000000002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109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>
      <c r="A13" s="155"/>
      <c r="B13" s="156"/>
      <c r="C13" s="186" t="s">
        <v>112</v>
      </c>
      <c r="D13" s="159"/>
      <c r="E13" s="160">
        <v>188.1225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109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68">
        <v>3</v>
      </c>
      <c r="B14" s="169" t="s">
        <v>113</v>
      </c>
      <c r="C14" s="185" t="s">
        <v>114</v>
      </c>
      <c r="D14" s="170" t="s">
        <v>104</v>
      </c>
      <c r="E14" s="171">
        <v>540.85500000000002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105</v>
      </c>
      <c r="T14" s="174" t="s">
        <v>105</v>
      </c>
      <c r="U14" s="158">
        <v>0.34499999999999997</v>
      </c>
      <c r="V14" s="158">
        <f>ROUND(E14*U14,2)</f>
        <v>186.59</v>
      </c>
      <c r="W14" s="158"/>
      <c r="X14" s="158" t="s">
        <v>106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55"/>
      <c r="B15" s="156"/>
      <c r="C15" s="186" t="s">
        <v>108</v>
      </c>
      <c r="D15" s="159"/>
      <c r="E15" s="160">
        <v>540.85500000000002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109</v>
      </c>
      <c r="AH15" s="148">
        <v>5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68">
        <v>4</v>
      </c>
      <c r="B16" s="169" t="s">
        <v>115</v>
      </c>
      <c r="C16" s="185" t="s">
        <v>116</v>
      </c>
      <c r="D16" s="170" t="s">
        <v>104</v>
      </c>
      <c r="E16" s="171">
        <v>540.85500000000002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3"/>
      <c r="S16" s="173" t="s">
        <v>105</v>
      </c>
      <c r="T16" s="174" t="s">
        <v>105</v>
      </c>
      <c r="U16" s="158">
        <v>7.3999999999999996E-2</v>
      </c>
      <c r="V16" s="158">
        <f>ROUND(E16*U16,2)</f>
        <v>40.020000000000003</v>
      </c>
      <c r="W16" s="158"/>
      <c r="X16" s="158" t="s">
        <v>106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55"/>
      <c r="B17" s="156"/>
      <c r="C17" s="186" t="s">
        <v>108</v>
      </c>
      <c r="D17" s="159"/>
      <c r="E17" s="160">
        <v>540.85500000000002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109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68">
        <v>5</v>
      </c>
      <c r="B18" s="169" t="s">
        <v>117</v>
      </c>
      <c r="C18" s="185" t="s">
        <v>118</v>
      </c>
      <c r="D18" s="170" t="s">
        <v>104</v>
      </c>
      <c r="E18" s="171">
        <v>540.85500000000002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105</v>
      </c>
      <c r="T18" s="174" t="s">
        <v>105</v>
      </c>
      <c r="U18" s="158">
        <v>0.65200000000000002</v>
      </c>
      <c r="V18" s="158">
        <f>ROUND(E18*U18,2)</f>
        <v>352.64</v>
      </c>
      <c r="W18" s="158"/>
      <c r="X18" s="158" t="s">
        <v>106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55"/>
      <c r="B19" s="156"/>
      <c r="C19" s="186" t="s">
        <v>108</v>
      </c>
      <c r="D19" s="159"/>
      <c r="E19" s="160">
        <v>540.85500000000002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109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>
      <c r="A20" s="168">
        <v>6</v>
      </c>
      <c r="B20" s="169" t="s">
        <v>350</v>
      </c>
      <c r="C20" s="185" t="s">
        <v>351</v>
      </c>
      <c r="D20" s="170" t="s">
        <v>104</v>
      </c>
      <c r="E20" s="171">
        <v>467.79500000000002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3"/>
      <c r="S20" s="173" t="s">
        <v>105</v>
      </c>
      <c r="T20" s="174" t="s">
        <v>105</v>
      </c>
      <c r="U20" s="158">
        <v>1.587</v>
      </c>
      <c r="V20" s="158">
        <f>ROUND(E20*U20,2)</f>
        <v>742.39</v>
      </c>
      <c r="W20" s="158"/>
      <c r="X20" s="158" t="s">
        <v>106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5"/>
      <c r="B21" s="156"/>
      <c r="C21" s="186" t="s">
        <v>352</v>
      </c>
      <c r="D21" s="159"/>
      <c r="E21" s="160">
        <v>467.79500000000002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109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68">
        <v>7</v>
      </c>
      <c r="B22" s="169" t="s">
        <v>119</v>
      </c>
      <c r="C22" s="185" t="s">
        <v>120</v>
      </c>
      <c r="D22" s="170" t="s">
        <v>104</v>
      </c>
      <c r="E22" s="171">
        <v>73.06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3"/>
      <c r="S22" s="173" t="s">
        <v>105</v>
      </c>
      <c r="T22" s="174" t="s">
        <v>105</v>
      </c>
      <c r="U22" s="158">
        <v>0</v>
      </c>
      <c r="V22" s="158">
        <f>ROUND(E22*U22,2)</f>
        <v>0</v>
      </c>
      <c r="W22" s="158"/>
      <c r="X22" s="158" t="s">
        <v>106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86" t="s">
        <v>353</v>
      </c>
      <c r="D23" s="159"/>
      <c r="E23" s="160">
        <v>73.06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109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68">
        <v>8</v>
      </c>
      <c r="B24" s="169" t="s">
        <v>121</v>
      </c>
      <c r="C24" s="185" t="s">
        <v>122</v>
      </c>
      <c r="D24" s="170" t="s">
        <v>123</v>
      </c>
      <c r="E24" s="171">
        <v>42.56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1">
        <v>1</v>
      </c>
      <c r="O24" s="171">
        <f>ROUND(E24*N24,2)</f>
        <v>42.56</v>
      </c>
      <c r="P24" s="171">
        <v>0</v>
      </c>
      <c r="Q24" s="171">
        <f>ROUND(E24*P24,2)</f>
        <v>0</v>
      </c>
      <c r="R24" s="173" t="s">
        <v>124</v>
      </c>
      <c r="S24" s="173" t="s">
        <v>125</v>
      </c>
      <c r="T24" s="174" t="s">
        <v>125</v>
      </c>
      <c r="U24" s="158">
        <v>0</v>
      </c>
      <c r="V24" s="158">
        <f>ROUND(E24*U24,2)</f>
        <v>0</v>
      </c>
      <c r="W24" s="158"/>
      <c r="X24" s="158" t="s">
        <v>126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127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55"/>
      <c r="B25" s="156"/>
      <c r="C25" s="186" t="s">
        <v>128</v>
      </c>
      <c r="D25" s="159"/>
      <c r="E25" s="160">
        <v>42.56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109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>
      <c r="A26" s="162" t="s">
        <v>100</v>
      </c>
      <c r="B26" s="163" t="s">
        <v>57</v>
      </c>
      <c r="C26" s="184" t="s">
        <v>58</v>
      </c>
      <c r="D26" s="164"/>
      <c r="E26" s="165"/>
      <c r="F26" s="166"/>
      <c r="G26" s="166">
        <f>SUMIF(AG27:AG44,"&lt;&gt;NOR",G27:G44)</f>
        <v>0</v>
      </c>
      <c r="H26" s="166"/>
      <c r="I26" s="166">
        <f>SUM(I27:I44)</f>
        <v>0</v>
      </c>
      <c r="J26" s="166"/>
      <c r="K26" s="166">
        <f>SUM(K27:K44)</f>
        <v>0</v>
      </c>
      <c r="L26" s="166"/>
      <c r="M26" s="166">
        <f>SUM(M27:M44)</f>
        <v>0</v>
      </c>
      <c r="N26" s="165"/>
      <c r="O26" s="165">
        <f>SUM(O27:O44)</f>
        <v>13.629999999999999</v>
      </c>
      <c r="P26" s="165"/>
      <c r="Q26" s="165">
        <f>SUM(Q27:Q44)</f>
        <v>0</v>
      </c>
      <c r="R26" s="166"/>
      <c r="S26" s="166"/>
      <c r="T26" s="167"/>
      <c r="U26" s="161"/>
      <c r="V26" s="161">
        <f>SUM(V27:V44)</f>
        <v>55.14</v>
      </c>
      <c r="W26" s="161"/>
      <c r="X26" s="161"/>
      <c r="AG26" t="s">
        <v>101</v>
      </c>
    </row>
    <row r="27" spans="1:60" outlineLevel="1">
      <c r="A27" s="168">
        <v>9</v>
      </c>
      <c r="B27" s="169" t="s">
        <v>129</v>
      </c>
      <c r="C27" s="185" t="s">
        <v>130</v>
      </c>
      <c r="D27" s="170" t="s">
        <v>131</v>
      </c>
      <c r="E27" s="171">
        <v>159.6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1">
        <v>1.8000000000000001E-4</v>
      </c>
      <c r="O27" s="171">
        <f>ROUND(E27*N27,2)</f>
        <v>0.03</v>
      </c>
      <c r="P27" s="171">
        <v>0</v>
      </c>
      <c r="Q27" s="171">
        <f>ROUND(E27*P27,2)</f>
        <v>0</v>
      </c>
      <c r="R27" s="173"/>
      <c r="S27" s="173" t="s">
        <v>105</v>
      </c>
      <c r="T27" s="174" t="s">
        <v>105</v>
      </c>
      <c r="U27" s="158">
        <v>7.4999999999999997E-2</v>
      </c>
      <c r="V27" s="158">
        <f>ROUND(E27*U27,2)</f>
        <v>11.97</v>
      </c>
      <c r="W27" s="158"/>
      <c r="X27" s="158" t="s">
        <v>106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186" t="s">
        <v>132</v>
      </c>
      <c r="D28" s="159"/>
      <c r="E28" s="160">
        <v>159.6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109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68">
        <v>10</v>
      </c>
      <c r="B29" s="169" t="s">
        <v>133</v>
      </c>
      <c r="C29" s="185" t="s">
        <v>134</v>
      </c>
      <c r="D29" s="170" t="s">
        <v>104</v>
      </c>
      <c r="E29" s="171">
        <v>5.32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1">
        <v>2.5249999999999999</v>
      </c>
      <c r="O29" s="171">
        <f>ROUND(E29*N29,2)</f>
        <v>13.43</v>
      </c>
      <c r="P29" s="171">
        <v>0</v>
      </c>
      <c r="Q29" s="171">
        <f>ROUND(E29*P29,2)</f>
        <v>0</v>
      </c>
      <c r="R29" s="173"/>
      <c r="S29" s="173" t="s">
        <v>105</v>
      </c>
      <c r="T29" s="174" t="s">
        <v>105</v>
      </c>
      <c r="U29" s="158">
        <v>1.89</v>
      </c>
      <c r="V29" s="158">
        <f>ROUND(E29*U29,2)</f>
        <v>10.050000000000001</v>
      </c>
      <c r="W29" s="158"/>
      <c r="X29" s="158" t="s">
        <v>106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55"/>
      <c r="B30" s="156"/>
      <c r="C30" s="252" t="s">
        <v>135</v>
      </c>
      <c r="D30" s="253"/>
      <c r="E30" s="253"/>
      <c r="F30" s="253"/>
      <c r="G30" s="253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136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186" t="s">
        <v>137</v>
      </c>
      <c r="D31" s="159"/>
      <c r="E31" s="160">
        <v>5.32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109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>
      <c r="A32" s="168">
        <v>11</v>
      </c>
      <c r="B32" s="169" t="s">
        <v>138</v>
      </c>
      <c r="C32" s="185" t="s">
        <v>139</v>
      </c>
      <c r="D32" s="170" t="s">
        <v>140</v>
      </c>
      <c r="E32" s="171">
        <v>106.4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71">
        <v>4.8999999999999998E-4</v>
      </c>
      <c r="O32" s="171">
        <f>ROUND(E32*N32,2)</f>
        <v>0.05</v>
      </c>
      <c r="P32" s="171">
        <v>0</v>
      </c>
      <c r="Q32" s="171">
        <f>ROUND(E32*P32,2)</f>
        <v>0</v>
      </c>
      <c r="R32" s="173"/>
      <c r="S32" s="173" t="s">
        <v>141</v>
      </c>
      <c r="T32" s="174" t="s">
        <v>141</v>
      </c>
      <c r="U32" s="158">
        <v>0.05</v>
      </c>
      <c r="V32" s="158">
        <f>ROUND(E32*U32,2)</f>
        <v>5.32</v>
      </c>
      <c r="W32" s="158"/>
      <c r="X32" s="158" t="s">
        <v>106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5"/>
      <c r="B33" s="156"/>
      <c r="C33" s="186" t="s">
        <v>142</v>
      </c>
      <c r="D33" s="159"/>
      <c r="E33" s="160">
        <v>71.400000000000006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109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186" t="s">
        <v>143</v>
      </c>
      <c r="D34" s="159"/>
      <c r="E34" s="160">
        <v>35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109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68">
        <v>12</v>
      </c>
      <c r="B35" s="169" t="s">
        <v>144</v>
      </c>
      <c r="C35" s="185" t="s">
        <v>145</v>
      </c>
      <c r="D35" s="170" t="s">
        <v>131</v>
      </c>
      <c r="E35" s="171">
        <v>159.6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5.0000000000000001E-4</v>
      </c>
      <c r="O35" s="171">
        <f>ROUND(E35*N35,2)</f>
        <v>0.08</v>
      </c>
      <c r="P35" s="171">
        <v>0</v>
      </c>
      <c r="Q35" s="171">
        <f>ROUND(E35*P35,2)</f>
        <v>0</v>
      </c>
      <c r="R35" s="173"/>
      <c r="S35" s="173" t="s">
        <v>105</v>
      </c>
      <c r="T35" s="174" t="s">
        <v>105</v>
      </c>
      <c r="U35" s="158">
        <v>9.4E-2</v>
      </c>
      <c r="V35" s="158">
        <f>ROUND(E35*U35,2)</f>
        <v>15</v>
      </c>
      <c r="W35" s="158"/>
      <c r="X35" s="158" t="s">
        <v>106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55"/>
      <c r="B36" s="156"/>
      <c r="C36" s="186" t="s">
        <v>146</v>
      </c>
      <c r="D36" s="159"/>
      <c r="E36" s="160">
        <v>159.6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109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68">
        <v>13</v>
      </c>
      <c r="B37" s="169" t="s">
        <v>147</v>
      </c>
      <c r="C37" s="185" t="s">
        <v>148</v>
      </c>
      <c r="D37" s="170" t="s">
        <v>140</v>
      </c>
      <c r="E37" s="171">
        <v>16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2.5200000000000001E-3</v>
      </c>
      <c r="O37" s="171">
        <f>ROUND(E37*N37,2)</f>
        <v>0.04</v>
      </c>
      <c r="P37" s="171">
        <v>0</v>
      </c>
      <c r="Q37" s="171">
        <f>ROUND(E37*P37,2)</f>
        <v>0</v>
      </c>
      <c r="R37" s="173"/>
      <c r="S37" s="173" t="s">
        <v>105</v>
      </c>
      <c r="T37" s="174" t="s">
        <v>105</v>
      </c>
      <c r="U37" s="158">
        <v>0.8</v>
      </c>
      <c r="V37" s="158">
        <f>ROUND(E37*U37,2)</f>
        <v>12.8</v>
      </c>
      <c r="W37" s="158"/>
      <c r="X37" s="158" t="s">
        <v>106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>
      <c r="A38" s="155"/>
      <c r="B38" s="156"/>
      <c r="C38" s="252" t="s">
        <v>149</v>
      </c>
      <c r="D38" s="253"/>
      <c r="E38" s="253"/>
      <c r="F38" s="253"/>
      <c r="G38" s="253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75" t="str">
        <f>C38</f>
        <v>Potrubí včetně tvarovek. Bez zednických výpomocí. napojení drenážního systému do stávajících jímek v suterénu</v>
      </c>
      <c r="BB38" s="148"/>
      <c r="BC38" s="148"/>
      <c r="BD38" s="148"/>
      <c r="BE38" s="148"/>
      <c r="BF38" s="148"/>
      <c r="BG38" s="148"/>
      <c r="BH38" s="148"/>
    </row>
    <row r="39" spans="1:60" outlineLevel="1">
      <c r="A39" s="155"/>
      <c r="B39" s="156"/>
      <c r="C39" s="186" t="s">
        <v>150</v>
      </c>
      <c r="D39" s="159"/>
      <c r="E39" s="160">
        <v>16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109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>
      <c r="A40" s="176">
        <v>14</v>
      </c>
      <c r="B40" s="177" t="s">
        <v>151</v>
      </c>
      <c r="C40" s="187" t="s">
        <v>152</v>
      </c>
      <c r="D40" s="178" t="s">
        <v>153</v>
      </c>
      <c r="E40" s="179">
        <v>1</v>
      </c>
      <c r="F40" s="180"/>
      <c r="G40" s="181">
        <f>ROUND(E40*F40,2)</f>
        <v>0</v>
      </c>
      <c r="H40" s="180"/>
      <c r="I40" s="181">
        <f>ROUND(E40*H40,2)</f>
        <v>0</v>
      </c>
      <c r="J40" s="180"/>
      <c r="K40" s="181">
        <f>ROUND(E40*J40,2)</f>
        <v>0</v>
      </c>
      <c r="L40" s="181">
        <v>21</v>
      </c>
      <c r="M40" s="181">
        <f>G40*(1+L40/100)</f>
        <v>0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81"/>
      <c r="S40" s="181" t="s">
        <v>154</v>
      </c>
      <c r="T40" s="182" t="s">
        <v>155</v>
      </c>
      <c r="U40" s="158">
        <v>0</v>
      </c>
      <c r="V40" s="158">
        <f>ROUND(E40*U40,2)</f>
        <v>0</v>
      </c>
      <c r="W40" s="158"/>
      <c r="X40" s="158" t="s">
        <v>106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>
      <c r="A41" s="168">
        <v>15</v>
      </c>
      <c r="B41" s="169" t="s">
        <v>156</v>
      </c>
      <c r="C41" s="185" t="s">
        <v>157</v>
      </c>
      <c r="D41" s="170" t="s">
        <v>131</v>
      </c>
      <c r="E41" s="171">
        <v>214.27500000000001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1">
        <v>0</v>
      </c>
      <c r="O41" s="171">
        <f>ROUND(E41*N41,2)</f>
        <v>0</v>
      </c>
      <c r="P41" s="171">
        <v>0</v>
      </c>
      <c r="Q41" s="171">
        <f>ROUND(E41*P41,2)</f>
        <v>0</v>
      </c>
      <c r="R41" s="173"/>
      <c r="S41" s="173" t="s">
        <v>154</v>
      </c>
      <c r="T41" s="174" t="s">
        <v>155</v>
      </c>
      <c r="U41" s="158">
        <v>0</v>
      </c>
      <c r="V41" s="158">
        <f>ROUND(E41*U41,2)</f>
        <v>0</v>
      </c>
      <c r="W41" s="158"/>
      <c r="X41" s="158" t="s">
        <v>106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45" outlineLevel="1">
      <c r="A42" s="155"/>
      <c r="B42" s="156"/>
      <c r="C42" s="252" t="s">
        <v>158</v>
      </c>
      <c r="D42" s="253"/>
      <c r="E42" s="253"/>
      <c r="F42" s="253"/>
      <c r="G42" s="253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136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75" t="str">
        <f>C42</f>
        <v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42" s="148"/>
      <c r="BC42" s="148"/>
      <c r="BD42" s="148"/>
      <c r="BE42" s="148"/>
      <c r="BF42" s="148"/>
      <c r="BG42" s="148"/>
      <c r="BH42" s="148"/>
    </row>
    <row r="43" spans="1:60" outlineLevel="1">
      <c r="A43" s="155"/>
      <c r="B43" s="156"/>
      <c r="C43" s="186" t="s">
        <v>159</v>
      </c>
      <c r="D43" s="159"/>
      <c r="E43" s="160">
        <v>115.8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109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186" t="s">
        <v>160</v>
      </c>
      <c r="D44" s="159"/>
      <c r="E44" s="160">
        <v>98.474999999999994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109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>
      <c r="A45" s="162" t="s">
        <v>100</v>
      </c>
      <c r="B45" s="163" t="s">
        <v>59</v>
      </c>
      <c r="C45" s="184" t="s">
        <v>60</v>
      </c>
      <c r="D45" s="164"/>
      <c r="E45" s="165"/>
      <c r="F45" s="166"/>
      <c r="G45" s="166">
        <f>SUMIF(AG46:AG54,"&lt;&gt;NOR",G46:G54)</f>
        <v>0</v>
      </c>
      <c r="H45" s="166"/>
      <c r="I45" s="166">
        <f>SUM(I46:I54)</f>
        <v>0</v>
      </c>
      <c r="J45" s="166"/>
      <c r="K45" s="166">
        <f>SUM(K46:K54)</f>
        <v>0</v>
      </c>
      <c r="L45" s="166"/>
      <c r="M45" s="166">
        <f>SUM(M46:M54)</f>
        <v>0</v>
      </c>
      <c r="N45" s="165"/>
      <c r="O45" s="165">
        <f>SUM(O46:O54)</f>
        <v>2.9099999999999997</v>
      </c>
      <c r="P45" s="165"/>
      <c r="Q45" s="165">
        <f>SUM(Q46:Q54)</f>
        <v>0</v>
      </c>
      <c r="R45" s="166"/>
      <c r="S45" s="166"/>
      <c r="T45" s="167"/>
      <c r="U45" s="161"/>
      <c r="V45" s="161">
        <f>SUM(V46:V54)</f>
        <v>303.18</v>
      </c>
      <c r="W45" s="161"/>
      <c r="X45" s="161"/>
      <c r="AG45" t="s">
        <v>101</v>
      </c>
    </row>
    <row r="46" spans="1:60" outlineLevel="1">
      <c r="A46" s="168">
        <v>16</v>
      </c>
      <c r="B46" s="169" t="s">
        <v>161</v>
      </c>
      <c r="C46" s="185" t="s">
        <v>162</v>
      </c>
      <c r="D46" s="170" t="s">
        <v>131</v>
      </c>
      <c r="E46" s="171">
        <v>388.13249999999999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1">
        <v>7.3200000000000001E-3</v>
      </c>
      <c r="O46" s="171">
        <f>ROUND(E46*N46,2)</f>
        <v>2.84</v>
      </c>
      <c r="P46" s="171">
        <v>0</v>
      </c>
      <c r="Q46" s="171">
        <f>ROUND(E46*P46,2)</f>
        <v>0</v>
      </c>
      <c r="R46" s="173"/>
      <c r="S46" s="173" t="s">
        <v>105</v>
      </c>
      <c r="T46" s="174" t="s">
        <v>105</v>
      </c>
      <c r="U46" s="158">
        <v>0.74299999999999999</v>
      </c>
      <c r="V46" s="158">
        <f>ROUND(E46*U46,2)</f>
        <v>288.38</v>
      </c>
      <c r="W46" s="158"/>
      <c r="X46" s="158" t="s">
        <v>106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33.75" outlineLevel="1">
      <c r="A47" s="155"/>
      <c r="B47" s="156"/>
      <c r="C47" s="186" t="s">
        <v>163</v>
      </c>
      <c r="D47" s="159"/>
      <c r="E47" s="160">
        <v>262.71749999999997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109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55"/>
      <c r="B48" s="156"/>
      <c r="C48" s="186" t="s">
        <v>164</v>
      </c>
      <c r="D48" s="159"/>
      <c r="E48" s="160">
        <v>125.41500000000001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109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>
      <c r="A49" s="168">
        <v>17</v>
      </c>
      <c r="B49" s="169" t="s">
        <v>165</v>
      </c>
      <c r="C49" s="185" t="s">
        <v>166</v>
      </c>
      <c r="D49" s="170" t="s">
        <v>140</v>
      </c>
      <c r="E49" s="171">
        <v>147.94999999999999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1">
        <v>0</v>
      </c>
      <c r="O49" s="171">
        <f>ROUND(E49*N49,2)</f>
        <v>0</v>
      </c>
      <c r="P49" s="171">
        <v>0</v>
      </c>
      <c r="Q49" s="171">
        <f>ROUND(E49*P49,2)</f>
        <v>0</v>
      </c>
      <c r="R49" s="173"/>
      <c r="S49" s="173" t="s">
        <v>105</v>
      </c>
      <c r="T49" s="174" t="s">
        <v>105</v>
      </c>
      <c r="U49" s="158">
        <v>0.1</v>
      </c>
      <c r="V49" s="158">
        <f>ROUND(E49*U49,2)</f>
        <v>14.8</v>
      </c>
      <c r="W49" s="158"/>
      <c r="X49" s="158" t="s">
        <v>106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55"/>
      <c r="B50" s="156"/>
      <c r="C50" s="186" t="s">
        <v>167</v>
      </c>
      <c r="D50" s="159"/>
      <c r="E50" s="160">
        <v>82.3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109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55"/>
      <c r="B51" s="156"/>
      <c r="C51" s="186" t="s">
        <v>168</v>
      </c>
      <c r="D51" s="159"/>
      <c r="E51" s="160">
        <v>65.650000000000006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109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68">
        <v>18</v>
      </c>
      <c r="B52" s="169" t="s">
        <v>169</v>
      </c>
      <c r="C52" s="185" t="s">
        <v>170</v>
      </c>
      <c r="D52" s="170" t="s">
        <v>171</v>
      </c>
      <c r="E52" s="171">
        <v>73.974999999999994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71">
        <v>1E-3</v>
      </c>
      <c r="O52" s="171">
        <f>ROUND(E52*N52,2)</f>
        <v>7.0000000000000007E-2</v>
      </c>
      <c r="P52" s="171">
        <v>0</v>
      </c>
      <c r="Q52" s="171">
        <f>ROUND(E52*P52,2)</f>
        <v>0</v>
      </c>
      <c r="R52" s="173" t="s">
        <v>124</v>
      </c>
      <c r="S52" s="173" t="s">
        <v>105</v>
      </c>
      <c r="T52" s="174" t="s">
        <v>105</v>
      </c>
      <c r="U52" s="158">
        <v>0</v>
      </c>
      <c r="V52" s="158">
        <f>ROUND(E52*U52,2)</f>
        <v>0</v>
      </c>
      <c r="W52" s="158"/>
      <c r="X52" s="158" t="s">
        <v>126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>
      <c r="A53" s="155"/>
      <c r="B53" s="156"/>
      <c r="C53" s="186" t="s">
        <v>172</v>
      </c>
      <c r="D53" s="159"/>
      <c r="E53" s="160">
        <v>41.15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109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>
      <c r="A54" s="155"/>
      <c r="B54" s="156"/>
      <c r="C54" s="186" t="s">
        <v>173</v>
      </c>
      <c r="D54" s="159"/>
      <c r="E54" s="160">
        <v>32.825000000000003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109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>
      <c r="A55" s="162" t="s">
        <v>100</v>
      </c>
      <c r="B55" s="163" t="s">
        <v>61</v>
      </c>
      <c r="C55" s="184" t="s">
        <v>62</v>
      </c>
      <c r="D55" s="164"/>
      <c r="E55" s="165"/>
      <c r="F55" s="166"/>
      <c r="G55" s="166">
        <f>SUMIF(AG56:AG107,"&lt;&gt;NOR",G56:G107)</f>
        <v>0</v>
      </c>
      <c r="H55" s="166"/>
      <c r="I55" s="166">
        <f>SUM(I56:I107)</f>
        <v>0</v>
      </c>
      <c r="J55" s="166"/>
      <c r="K55" s="166">
        <f>SUM(K56:K107)</f>
        <v>0</v>
      </c>
      <c r="L55" s="166"/>
      <c r="M55" s="166">
        <f>SUM(M56:M107)</f>
        <v>0</v>
      </c>
      <c r="N55" s="165"/>
      <c r="O55" s="165">
        <f>SUM(O56:O107)</f>
        <v>102.64</v>
      </c>
      <c r="P55" s="165"/>
      <c r="Q55" s="165">
        <f>SUM(Q56:Q107)</f>
        <v>0</v>
      </c>
      <c r="R55" s="166"/>
      <c r="S55" s="166"/>
      <c r="T55" s="167"/>
      <c r="U55" s="161"/>
      <c r="V55" s="161">
        <f>SUM(V56:V107)</f>
        <v>2321.3700000000003</v>
      </c>
      <c r="W55" s="161"/>
      <c r="X55" s="161"/>
      <c r="AG55" t="s">
        <v>101</v>
      </c>
    </row>
    <row r="56" spans="1:60" outlineLevel="1">
      <c r="A56" s="168">
        <v>19</v>
      </c>
      <c r="B56" s="169" t="s">
        <v>174</v>
      </c>
      <c r="C56" s="185" t="s">
        <v>175</v>
      </c>
      <c r="D56" s="170" t="s">
        <v>131</v>
      </c>
      <c r="E56" s="171">
        <v>598.98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1">
        <v>9.9000000000000008E-3</v>
      </c>
      <c r="O56" s="171">
        <f>ROUND(E56*N56,2)</f>
        <v>5.93</v>
      </c>
      <c r="P56" s="171">
        <v>0</v>
      </c>
      <c r="Q56" s="171">
        <f>ROUND(E56*P56,2)</f>
        <v>0</v>
      </c>
      <c r="R56" s="173"/>
      <c r="S56" s="173" t="s">
        <v>105</v>
      </c>
      <c r="T56" s="174" t="s">
        <v>105</v>
      </c>
      <c r="U56" s="158">
        <v>0.13600000000000001</v>
      </c>
      <c r="V56" s="158">
        <f>ROUND(E56*U56,2)</f>
        <v>81.459999999999994</v>
      </c>
      <c r="W56" s="158"/>
      <c r="X56" s="158" t="s">
        <v>106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252" t="s">
        <v>176</v>
      </c>
      <c r="D57" s="253"/>
      <c r="E57" s="253"/>
      <c r="F57" s="253"/>
      <c r="G57" s="253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136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55"/>
      <c r="B58" s="156"/>
      <c r="C58" s="186" t="s">
        <v>177</v>
      </c>
      <c r="D58" s="159"/>
      <c r="E58" s="160">
        <v>21.3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109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>
      <c r="A59" s="155"/>
      <c r="B59" s="156"/>
      <c r="C59" s="186" t="s">
        <v>178</v>
      </c>
      <c r="D59" s="159"/>
      <c r="E59" s="160">
        <v>93.87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109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>
      <c r="A60" s="155"/>
      <c r="B60" s="156"/>
      <c r="C60" s="186" t="s">
        <v>179</v>
      </c>
      <c r="D60" s="159"/>
      <c r="E60" s="160">
        <v>8.5050000000000008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109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186" t="s">
        <v>180</v>
      </c>
      <c r="D61" s="159"/>
      <c r="E61" s="160">
        <v>39.274999999999999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109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55"/>
      <c r="B62" s="156"/>
      <c r="C62" s="186" t="s">
        <v>181</v>
      </c>
      <c r="D62" s="159"/>
      <c r="E62" s="160">
        <v>54.81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109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55"/>
      <c r="B63" s="156"/>
      <c r="C63" s="186" t="s">
        <v>182</v>
      </c>
      <c r="D63" s="159"/>
      <c r="E63" s="160">
        <v>13.3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109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55"/>
      <c r="B64" s="156"/>
      <c r="C64" s="186" t="s">
        <v>183</v>
      </c>
      <c r="D64" s="159"/>
      <c r="E64" s="160">
        <v>200.34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109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55"/>
      <c r="B65" s="156"/>
      <c r="C65" s="186" t="s">
        <v>184</v>
      </c>
      <c r="D65" s="159"/>
      <c r="E65" s="160">
        <v>45.674999999999997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109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186" t="s">
        <v>185</v>
      </c>
      <c r="D66" s="159"/>
      <c r="E66" s="160">
        <v>9.1349999999999998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109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>
      <c r="A67" s="155"/>
      <c r="B67" s="156"/>
      <c r="C67" s="186" t="s">
        <v>186</v>
      </c>
      <c r="D67" s="159"/>
      <c r="E67" s="160">
        <v>112.77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109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68">
        <v>20</v>
      </c>
      <c r="B68" s="169" t="s">
        <v>187</v>
      </c>
      <c r="C68" s="185" t="s">
        <v>188</v>
      </c>
      <c r="D68" s="170" t="s">
        <v>131</v>
      </c>
      <c r="E68" s="171">
        <v>598.98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71">
        <v>2.6249999999999999E-2</v>
      </c>
      <c r="O68" s="171">
        <f>ROUND(E68*N68,2)</f>
        <v>15.72</v>
      </c>
      <c r="P68" s="171">
        <v>0</v>
      </c>
      <c r="Q68" s="171">
        <f>ROUND(E68*P68,2)</f>
        <v>0</v>
      </c>
      <c r="R68" s="173"/>
      <c r="S68" s="173" t="s">
        <v>105</v>
      </c>
      <c r="T68" s="174" t="s">
        <v>105</v>
      </c>
      <c r="U68" s="158">
        <v>0.48</v>
      </c>
      <c r="V68" s="158">
        <f>ROUND(E68*U68,2)</f>
        <v>287.51</v>
      </c>
      <c r="W68" s="158"/>
      <c r="X68" s="158" t="s">
        <v>106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107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>
      <c r="A69" s="155"/>
      <c r="B69" s="156"/>
      <c r="C69" s="186" t="s">
        <v>189</v>
      </c>
      <c r="D69" s="159"/>
      <c r="E69" s="160">
        <v>598.98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109</v>
      </c>
      <c r="AH69" s="148">
        <v>5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68">
        <v>21</v>
      </c>
      <c r="B70" s="169" t="s">
        <v>190</v>
      </c>
      <c r="C70" s="185" t="s">
        <v>191</v>
      </c>
      <c r="D70" s="170" t="s">
        <v>131</v>
      </c>
      <c r="E70" s="171">
        <v>598.98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1">
        <v>5.0000000000000001E-4</v>
      </c>
      <c r="O70" s="171">
        <f>ROUND(E70*N70,2)</f>
        <v>0.3</v>
      </c>
      <c r="P70" s="171">
        <v>0</v>
      </c>
      <c r="Q70" s="171">
        <f>ROUND(E70*P70,2)</f>
        <v>0</v>
      </c>
      <c r="R70" s="173"/>
      <c r="S70" s="173" t="s">
        <v>105</v>
      </c>
      <c r="T70" s="174" t="s">
        <v>105</v>
      </c>
      <c r="U70" s="158">
        <v>4.4999999999999998E-2</v>
      </c>
      <c r="V70" s="158">
        <f>ROUND(E70*U70,2)</f>
        <v>26.95</v>
      </c>
      <c r="W70" s="158"/>
      <c r="X70" s="158" t="s">
        <v>106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107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>
      <c r="A71" s="155"/>
      <c r="B71" s="156"/>
      <c r="C71" s="252" t="s">
        <v>192</v>
      </c>
      <c r="D71" s="253"/>
      <c r="E71" s="253"/>
      <c r="F71" s="253"/>
      <c r="G71" s="253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55"/>
      <c r="B72" s="156"/>
      <c r="C72" s="186" t="s">
        <v>189</v>
      </c>
      <c r="D72" s="159"/>
      <c r="E72" s="160">
        <v>598.98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109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68">
        <v>22</v>
      </c>
      <c r="B73" s="169" t="s">
        <v>190</v>
      </c>
      <c r="C73" s="185" t="s">
        <v>191</v>
      </c>
      <c r="D73" s="170" t="s">
        <v>131</v>
      </c>
      <c r="E73" s="171">
        <v>598.98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1">
        <v>5.0000000000000001E-4</v>
      </c>
      <c r="O73" s="171">
        <f>ROUND(E73*N73,2)</f>
        <v>0.3</v>
      </c>
      <c r="P73" s="171">
        <v>0</v>
      </c>
      <c r="Q73" s="171">
        <f>ROUND(E73*P73,2)</f>
        <v>0</v>
      </c>
      <c r="R73" s="173"/>
      <c r="S73" s="173" t="s">
        <v>105</v>
      </c>
      <c r="T73" s="174" t="s">
        <v>105</v>
      </c>
      <c r="U73" s="158">
        <v>4.4999999999999998E-2</v>
      </c>
      <c r="V73" s="158">
        <f>ROUND(E73*U73,2)</f>
        <v>26.95</v>
      </c>
      <c r="W73" s="158"/>
      <c r="X73" s="158" t="s">
        <v>106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107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55"/>
      <c r="B74" s="156"/>
      <c r="C74" s="252" t="s">
        <v>193</v>
      </c>
      <c r="D74" s="253"/>
      <c r="E74" s="253"/>
      <c r="F74" s="253"/>
      <c r="G74" s="253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136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>
      <c r="A75" s="155"/>
      <c r="B75" s="156"/>
      <c r="C75" s="186" t="s">
        <v>189</v>
      </c>
      <c r="D75" s="159"/>
      <c r="E75" s="160">
        <v>598.98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109</v>
      </c>
      <c r="AH75" s="148">
        <v>5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>
      <c r="A76" s="168">
        <v>23</v>
      </c>
      <c r="B76" s="169" t="s">
        <v>194</v>
      </c>
      <c r="C76" s="185" t="s">
        <v>195</v>
      </c>
      <c r="D76" s="170" t="s">
        <v>131</v>
      </c>
      <c r="E76" s="171">
        <v>646.52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71">
        <v>4.7660000000000001E-2</v>
      </c>
      <c r="O76" s="171">
        <f>ROUND(E76*N76,2)</f>
        <v>30.81</v>
      </c>
      <c r="P76" s="171">
        <v>0</v>
      </c>
      <c r="Q76" s="171">
        <f>ROUND(E76*P76,2)</f>
        <v>0</v>
      </c>
      <c r="R76" s="173"/>
      <c r="S76" s="173" t="s">
        <v>105</v>
      </c>
      <c r="T76" s="174" t="s">
        <v>105</v>
      </c>
      <c r="U76" s="158">
        <v>0.84</v>
      </c>
      <c r="V76" s="158">
        <f>ROUND(E76*U76,2)</f>
        <v>543.08000000000004</v>
      </c>
      <c r="W76" s="158"/>
      <c r="X76" s="158" t="s">
        <v>106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107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>
      <c r="A77" s="155"/>
      <c r="B77" s="156"/>
      <c r="C77" s="186" t="s">
        <v>189</v>
      </c>
      <c r="D77" s="159"/>
      <c r="E77" s="160">
        <v>598.98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109</v>
      </c>
      <c r="AH77" s="148">
        <v>5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>
      <c r="A78" s="155"/>
      <c r="B78" s="156"/>
      <c r="C78" s="186" t="s">
        <v>196</v>
      </c>
      <c r="D78" s="159"/>
      <c r="E78" s="160">
        <v>47.54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109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33.75" outlineLevel="1">
      <c r="A79" s="168">
        <v>24</v>
      </c>
      <c r="B79" s="169" t="s">
        <v>197</v>
      </c>
      <c r="C79" s="185" t="s">
        <v>198</v>
      </c>
      <c r="D79" s="170" t="s">
        <v>131</v>
      </c>
      <c r="E79" s="171">
        <v>47.54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1">
        <v>0.06</v>
      </c>
      <c r="O79" s="171">
        <f>ROUND(E79*N79,2)</f>
        <v>2.85</v>
      </c>
      <c r="P79" s="171">
        <v>0</v>
      </c>
      <c r="Q79" s="171">
        <f>ROUND(E79*P79,2)</f>
        <v>0</v>
      </c>
      <c r="R79" s="173"/>
      <c r="S79" s="173" t="s">
        <v>105</v>
      </c>
      <c r="T79" s="174" t="s">
        <v>105</v>
      </c>
      <c r="U79" s="158">
        <v>1.18</v>
      </c>
      <c r="V79" s="158">
        <f>ROUND(E79*U79,2)</f>
        <v>56.1</v>
      </c>
      <c r="W79" s="158"/>
      <c r="X79" s="158" t="s">
        <v>106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107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252" t="s">
        <v>199</v>
      </c>
      <c r="D80" s="253"/>
      <c r="E80" s="253"/>
      <c r="F80" s="253"/>
      <c r="G80" s="253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136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55"/>
      <c r="B81" s="156"/>
      <c r="C81" s="186" t="s">
        <v>200</v>
      </c>
      <c r="D81" s="159"/>
      <c r="E81" s="160">
        <v>3.88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109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>
      <c r="A82" s="155"/>
      <c r="B82" s="156"/>
      <c r="C82" s="186" t="s">
        <v>201</v>
      </c>
      <c r="D82" s="159"/>
      <c r="E82" s="160">
        <v>11.64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109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>
      <c r="A83" s="155"/>
      <c r="B83" s="156"/>
      <c r="C83" s="186" t="s">
        <v>202</v>
      </c>
      <c r="D83" s="159"/>
      <c r="E83" s="160">
        <v>4.24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109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>
      <c r="A84" s="155"/>
      <c r="B84" s="156"/>
      <c r="C84" s="186" t="s">
        <v>203</v>
      </c>
      <c r="D84" s="159"/>
      <c r="E84" s="160">
        <v>8.02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109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>
      <c r="A85" s="155"/>
      <c r="B85" s="156"/>
      <c r="C85" s="186" t="s">
        <v>204</v>
      </c>
      <c r="D85" s="159"/>
      <c r="E85" s="160">
        <v>4.24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109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>
      <c r="A86" s="155"/>
      <c r="B86" s="156"/>
      <c r="C86" s="186" t="s">
        <v>205</v>
      </c>
      <c r="D86" s="159"/>
      <c r="E86" s="160">
        <v>15.52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109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>
      <c r="A87" s="168">
        <v>25</v>
      </c>
      <c r="B87" s="169" t="s">
        <v>206</v>
      </c>
      <c r="C87" s="185" t="s">
        <v>207</v>
      </c>
      <c r="D87" s="170" t="s">
        <v>104</v>
      </c>
      <c r="E87" s="171">
        <v>1814.345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1">
        <v>0</v>
      </c>
      <c r="O87" s="171">
        <f>ROUND(E87*N87,2)</f>
        <v>0</v>
      </c>
      <c r="P87" s="171">
        <v>0</v>
      </c>
      <c r="Q87" s="171">
        <f>ROUND(E87*P87,2)</f>
        <v>0</v>
      </c>
      <c r="R87" s="173"/>
      <c r="S87" s="173" t="s">
        <v>154</v>
      </c>
      <c r="T87" s="174" t="s">
        <v>155</v>
      </c>
      <c r="U87" s="158">
        <v>0</v>
      </c>
      <c r="V87" s="158">
        <f>ROUND(E87*U87,2)</f>
        <v>0</v>
      </c>
      <c r="W87" s="158"/>
      <c r="X87" s="158" t="s">
        <v>106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107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252" t="s">
        <v>208</v>
      </c>
      <c r="D88" s="253"/>
      <c r="E88" s="253"/>
      <c r="F88" s="253"/>
      <c r="G88" s="253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136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55"/>
      <c r="B89" s="156"/>
      <c r="C89" s="186" t="s">
        <v>209</v>
      </c>
      <c r="D89" s="159"/>
      <c r="E89" s="160">
        <v>1814.345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109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68">
        <v>26</v>
      </c>
      <c r="B90" s="169" t="s">
        <v>210</v>
      </c>
      <c r="C90" s="185" t="s">
        <v>211</v>
      </c>
      <c r="D90" s="170" t="s">
        <v>131</v>
      </c>
      <c r="E90" s="171">
        <v>1066.095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71">
        <v>2.9399999999999999E-2</v>
      </c>
      <c r="O90" s="171">
        <f>ROUND(E90*N90,2)</f>
        <v>31.34</v>
      </c>
      <c r="P90" s="171">
        <v>0</v>
      </c>
      <c r="Q90" s="171">
        <f>ROUND(E90*P90,2)</f>
        <v>0</v>
      </c>
      <c r="R90" s="173"/>
      <c r="S90" s="173" t="s">
        <v>154</v>
      </c>
      <c r="T90" s="174" t="s">
        <v>155</v>
      </c>
      <c r="U90" s="158">
        <v>0.48</v>
      </c>
      <c r="V90" s="158">
        <f>ROUND(E90*U90,2)</f>
        <v>511.73</v>
      </c>
      <c r="W90" s="158"/>
      <c r="X90" s="158" t="s">
        <v>106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107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55"/>
      <c r="B91" s="156"/>
      <c r="C91" s="186" t="s">
        <v>177</v>
      </c>
      <c r="D91" s="159"/>
      <c r="E91" s="160">
        <v>21.3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109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55"/>
      <c r="B92" s="156"/>
      <c r="C92" s="186" t="s">
        <v>178</v>
      </c>
      <c r="D92" s="159"/>
      <c r="E92" s="160">
        <v>93.87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109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55"/>
      <c r="B93" s="156"/>
      <c r="C93" s="186" t="s">
        <v>212</v>
      </c>
      <c r="D93" s="159"/>
      <c r="E93" s="160">
        <v>12.385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109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>
      <c r="A94" s="155"/>
      <c r="B94" s="156"/>
      <c r="C94" s="186" t="s">
        <v>213</v>
      </c>
      <c r="D94" s="159"/>
      <c r="E94" s="160">
        <v>50.914999999999999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109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>
      <c r="A95" s="155"/>
      <c r="B95" s="156"/>
      <c r="C95" s="186" t="s">
        <v>214</v>
      </c>
      <c r="D95" s="159"/>
      <c r="E95" s="160">
        <v>59.05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109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>
      <c r="A96" s="155"/>
      <c r="B96" s="156"/>
      <c r="C96" s="186" t="s">
        <v>182</v>
      </c>
      <c r="D96" s="159"/>
      <c r="E96" s="160">
        <v>13.3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109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55"/>
      <c r="B97" s="156"/>
      <c r="C97" s="186" t="s">
        <v>215</v>
      </c>
      <c r="D97" s="159"/>
      <c r="E97" s="160">
        <v>208.36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109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55"/>
      <c r="B98" s="156"/>
      <c r="C98" s="186" t="s">
        <v>216</v>
      </c>
      <c r="D98" s="159"/>
      <c r="E98" s="160">
        <v>49.914999999999999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109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55"/>
      <c r="B99" s="156"/>
      <c r="C99" s="186" t="s">
        <v>185</v>
      </c>
      <c r="D99" s="159"/>
      <c r="E99" s="160">
        <v>9.1349999999999998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109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>
      <c r="A100" s="155"/>
      <c r="B100" s="156"/>
      <c r="C100" s="186" t="s">
        <v>217</v>
      </c>
      <c r="D100" s="159"/>
      <c r="E100" s="160">
        <v>128.29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109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>
      <c r="A101" s="155"/>
      <c r="B101" s="156"/>
      <c r="C101" s="186" t="s">
        <v>218</v>
      </c>
      <c r="D101" s="159"/>
      <c r="E101" s="160">
        <v>78.849999999999994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109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>
      <c r="A102" s="155"/>
      <c r="B102" s="156"/>
      <c r="C102" s="186" t="s">
        <v>219</v>
      </c>
      <c r="D102" s="159"/>
      <c r="E102" s="160">
        <v>176.27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109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>
      <c r="A103" s="155"/>
      <c r="B103" s="156"/>
      <c r="C103" s="186" t="s">
        <v>220</v>
      </c>
      <c r="D103" s="159"/>
      <c r="E103" s="160">
        <v>51.66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109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55"/>
      <c r="B104" s="156"/>
      <c r="C104" s="186" t="s">
        <v>221</v>
      </c>
      <c r="D104" s="159"/>
      <c r="E104" s="160">
        <v>109.595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109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55"/>
      <c r="B105" s="156"/>
      <c r="C105" s="186" t="s">
        <v>222</v>
      </c>
      <c r="D105" s="159"/>
      <c r="E105" s="160">
        <v>3.2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109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ht="22.5" outlineLevel="1">
      <c r="A106" s="168">
        <v>27</v>
      </c>
      <c r="B106" s="169" t="s">
        <v>223</v>
      </c>
      <c r="C106" s="185" t="s">
        <v>224</v>
      </c>
      <c r="D106" s="170" t="s">
        <v>131</v>
      </c>
      <c r="E106" s="171">
        <v>598.98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21</v>
      </c>
      <c r="M106" s="173">
        <f>G106*(1+L106/100)</f>
        <v>0</v>
      </c>
      <c r="N106" s="171">
        <v>2.5700000000000001E-2</v>
      </c>
      <c r="O106" s="171">
        <f>ROUND(E106*N106,2)</f>
        <v>15.39</v>
      </c>
      <c r="P106" s="171">
        <v>0</v>
      </c>
      <c r="Q106" s="171">
        <f>ROUND(E106*P106,2)</f>
        <v>0</v>
      </c>
      <c r="R106" s="173"/>
      <c r="S106" s="173" t="s">
        <v>105</v>
      </c>
      <c r="T106" s="174" t="s">
        <v>105</v>
      </c>
      <c r="U106" s="158">
        <v>1.3148899999999999</v>
      </c>
      <c r="V106" s="158">
        <f>ROUND(E106*U106,2)</f>
        <v>787.59</v>
      </c>
      <c r="W106" s="158"/>
      <c r="X106" s="158" t="s">
        <v>225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226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>
      <c r="A107" s="155"/>
      <c r="B107" s="156"/>
      <c r="C107" s="186" t="s">
        <v>189</v>
      </c>
      <c r="D107" s="159"/>
      <c r="E107" s="160">
        <v>598.98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109</v>
      </c>
      <c r="AH107" s="148">
        <v>5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>
      <c r="A108" s="162" t="s">
        <v>100</v>
      </c>
      <c r="B108" s="163" t="s">
        <v>63</v>
      </c>
      <c r="C108" s="184" t="s">
        <v>64</v>
      </c>
      <c r="D108" s="164"/>
      <c r="E108" s="165"/>
      <c r="F108" s="166"/>
      <c r="G108" s="166">
        <f>SUMIF(AG109:AG113,"&lt;&gt;NOR",G109:G113)</f>
        <v>0</v>
      </c>
      <c r="H108" s="166"/>
      <c r="I108" s="166">
        <f>SUM(I109:I113)</f>
        <v>0</v>
      </c>
      <c r="J108" s="166"/>
      <c r="K108" s="166">
        <f>SUM(K109:K113)</f>
        <v>0</v>
      </c>
      <c r="L108" s="166"/>
      <c r="M108" s="166">
        <f>SUM(M109:M113)</f>
        <v>0</v>
      </c>
      <c r="N108" s="165"/>
      <c r="O108" s="165">
        <f>SUM(O109:O113)</f>
        <v>0.62</v>
      </c>
      <c r="P108" s="165"/>
      <c r="Q108" s="165">
        <f>SUM(Q109:Q113)</f>
        <v>0</v>
      </c>
      <c r="R108" s="166"/>
      <c r="S108" s="166"/>
      <c r="T108" s="167"/>
      <c r="U108" s="161"/>
      <c r="V108" s="161">
        <f>SUM(V109:V113)</f>
        <v>17.420000000000002</v>
      </c>
      <c r="W108" s="161"/>
      <c r="X108" s="161"/>
      <c r="AG108" t="s">
        <v>101</v>
      </c>
    </row>
    <row r="109" spans="1:60" outlineLevel="1">
      <c r="A109" s="176">
        <v>28</v>
      </c>
      <c r="B109" s="177" t="s">
        <v>227</v>
      </c>
      <c r="C109" s="187" t="s">
        <v>228</v>
      </c>
      <c r="D109" s="178" t="s">
        <v>229</v>
      </c>
      <c r="E109" s="179">
        <v>4</v>
      </c>
      <c r="F109" s="180"/>
      <c r="G109" s="181">
        <f>ROUND(E109*F109,2)</f>
        <v>0</v>
      </c>
      <c r="H109" s="180"/>
      <c r="I109" s="181">
        <f>ROUND(E109*H109,2)</f>
        <v>0</v>
      </c>
      <c r="J109" s="180"/>
      <c r="K109" s="181">
        <f>ROUND(E109*J109,2)</f>
        <v>0</v>
      </c>
      <c r="L109" s="181">
        <v>21</v>
      </c>
      <c r="M109" s="181">
        <f>G109*(1+L109/100)</f>
        <v>0</v>
      </c>
      <c r="N109" s="179">
        <v>0</v>
      </c>
      <c r="O109" s="179">
        <f>ROUND(E109*N109,2)</f>
        <v>0</v>
      </c>
      <c r="P109" s="179">
        <v>0</v>
      </c>
      <c r="Q109" s="179">
        <f>ROUND(E109*P109,2)</f>
        <v>0</v>
      </c>
      <c r="R109" s="181"/>
      <c r="S109" s="181" t="s">
        <v>154</v>
      </c>
      <c r="T109" s="182" t="s">
        <v>155</v>
      </c>
      <c r="U109" s="158">
        <v>0</v>
      </c>
      <c r="V109" s="158">
        <f>ROUND(E109*U109,2)</f>
        <v>0</v>
      </c>
      <c r="W109" s="158"/>
      <c r="X109" s="158" t="s">
        <v>106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107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68">
        <v>29</v>
      </c>
      <c r="B110" s="169" t="s">
        <v>230</v>
      </c>
      <c r="C110" s="185" t="s">
        <v>231</v>
      </c>
      <c r="D110" s="170" t="s">
        <v>171</v>
      </c>
      <c r="E110" s="171">
        <v>13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21</v>
      </c>
      <c r="M110" s="173">
        <f>G110*(1+L110/100)</f>
        <v>0</v>
      </c>
      <c r="N110" s="171">
        <v>4.752E-2</v>
      </c>
      <c r="O110" s="171">
        <f>ROUND(E110*N110,2)</f>
        <v>0.62</v>
      </c>
      <c r="P110" s="171">
        <v>0</v>
      </c>
      <c r="Q110" s="171">
        <f>ROUND(E110*P110,2)</f>
        <v>0</v>
      </c>
      <c r="R110" s="173"/>
      <c r="S110" s="173" t="s">
        <v>105</v>
      </c>
      <c r="T110" s="174" t="s">
        <v>105</v>
      </c>
      <c r="U110" s="158">
        <v>1.34006</v>
      </c>
      <c r="V110" s="158">
        <f>ROUND(E110*U110,2)</f>
        <v>17.420000000000002</v>
      </c>
      <c r="W110" s="158"/>
      <c r="X110" s="158" t="s">
        <v>225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226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>
      <c r="A111" s="155"/>
      <c r="B111" s="156"/>
      <c r="C111" s="252" t="s">
        <v>354</v>
      </c>
      <c r="D111" s="253"/>
      <c r="E111" s="253"/>
      <c r="F111" s="253"/>
      <c r="G111" s="253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75" t="str">
        <f>C111</f>
        <v>Plastové dno, šachta z korugované trouby, těsnění, šachtová roura teleskopická, čtvercový rám do teleskopické trouby, poklop litinový.tř.zatížení min.B125</v>
      </c>
      <c r="BB111" s="148"/>
      <c r="BC111" s="148"/>
      <c r="BD111" s="148"/>
      <c r="BE111" s="148"/>
      <c r="BF111" s="148"/>
      <c r="BG111" s="148"/>
      <c r="BH111" s="148"/>
    </row>
    <row r="112" spans="1:60" outlineLevel="1">
      <c r="A112" s="155"/>
      <c r="B112" s="156"/>
      <c r="C112" s="186" t="s">
        <v>232</v>
      </c>
      <c r="D112" s="159"/>
      <c r="E112" s="160">
        <v>5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109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55"/>
      <c r="B113" s="156"/>
      <c r="C113" s="186" t="s">
        <v>233</v>
      </c>
      <c r="D113" s="159"/>
      <c r="E113" s="160">
        <v>8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109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>
      <c r="A114" s="162" t="s">
        <v>100</v>
      </c>
      <c r="B114" s="163" t="s">
        <v>65</v>
      </c>
      <c r="C114" s="184" t="s">
        <v>66</v>
      </c>
      <c r="D114" s="164"/>
      <c r="E114" s="165"/>
      <c r="F114" s="166"/>
      <c r="G114" s="166">
        <f>SUMIF(AG115:AG118,"&lt;&gt;NOR",G115:G118)</f>
        <v>0</v>
      </c>
      <c r="H114" s="166"/>
      <c r="I114" s="166">
        <f>SUM(I115:I118)</f>
        <v>0</v>
      </c>
      <c r="J114" s="166"/>
      <c r="K114" s="166">
        <f>SUM(K115:K118)</f>
        <v>0</v>
      </c>
      <c r="L114" s="166"/>
      <c r="M114" s="166">
        <f>SUM(M115:M118)</f>
        <v>0</v>
      </c>
      <c r="N114" s="165"/>
      <c r="O114" s="165">
        <f>SUM(O115:O118)</f>
        <v>0</v>
      </c>
      <c r="P114" s="165"/>
      <c r="Q114" s="165">
        <f>SUM(Q115:Q118)</f>
        <v>0.04</v>
      </c>
      <c r="R114" s="166"/>
      <c r="S114" s="166"/>
      <c r="T114" s="167"/>
      <c r="U114" s="161"/>
      <c r="V114" s="161">
        <f>SUM(V115:V118)</f>
        <v>52.65</v>
      </c>
      <c r="W114" s="161"/>
      <c r="X114" s="161"/>
      <c r="AG114" t="s">
        <v>101</v>
      </c>
    </row>
    <row r="115" spans="1:60" outlineLevel="1">
      <c r="A115" s="168">
        <v>30</v>
      </c>
      <c r="B115" s="169" t="s">
        <v>234</v>
      </c>
      <c r="C115" s="185" t="s">
        <v>235</v>
      </c>
      <c r="D115" s="170" t="s">
        <v>140</v>
      </c>
      <c r="E115" s="171">
        <v>5</v>
      </c>
      <c r="F115" s="172"/>
      <c r="G115" s="173">
        <f>ROUND(E115*F115,2)</f>
        <v>0</v>
      </c>
      <c r="H115" s="172"/>
      <c r="I115" s="173">
        <f>ROUND(E115*H115,2)</f>
        <v>0</v>
      </c>
      <c r="J115" s="172"/>
      <c r="K115" s="173">
        <f>ROUND(E115*J115,2)</f>
        <v>0</v>
      </c>
      <c r="L115" s="173">
        <v>21</v>
      </c>
      <c r="M115" s="173">
        <f>G115*(1+L115/100)</f>
        <v>0</v>
      </c>
      <c r="N115" s="171">
        <v>0</v>
      </c>
      <c r="O115" s="171">
        <f>ROUND(E115*N115,2)</f>
        <v>0</v>
      </c>
      <c r="P115" s="171">
        <v>4.6000000000000001E-4</v>
      </c>
      <c r="Q115" s="171">
        <f>ROUND(E115*P115,2)</f>
        <v>0</v>
      </c>
      <c r="R115" s="173"/>
      <c r="S115" s="173" t="s">
        <v>105</v>
      </c>
      <c r="T115" s="174" t="s">
        <v>105</v>
      </c>
      <c r="U115" s="158">
        <v>2.25</v>
      </c>
      <c r="V115" s="158">
        <f>ROUND(E115*U115,2)</f>
        <v>11.25</v>
      </c>
      <c r="W115" s="158"/>
      <c r="X115" s="158" t="s">
        <v>106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107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55"/>
      <c r="B116" s="156"/>
      <c r="C116" s="186" t="s">
        <v>236</v>
      </c>
      <c r="D116" s="159"/>
      <c r="E116" s="160">
        <v>5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109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ht="22.5" outlineLevel="1">
      <c r="A117" s="168">
        <v>31</v>
      </c>
      <c r="B117" s="169" t="s">
        <v>237</v>
      </c>
      <c r="C117" s="185" t="s">
        <v>238</v>
      </c>
      <c r="D117" s="170" t="s">
        <v>140</v>
      </c>
      <c r="E117" s="171">
        <v>18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1">
        <v>0</v>
      </c>
      <c r="O117" s="171">
        <f>ROUND(E117*N117,2)</f>
        <v>0</v>
      </c>
      <c r="P117" s="171">
        <v>2.2599999999999999E-3</v>
      </c>
      <c r="Q117" s="171">
        <f>ROUND(E117*P117,2)</f>
        <v>0.04</v>
      </c>
      <c r="R117" s="173"/>
      <c r="S117" s="173" t="s">
        <v>105</v>
      </c>
      <c r="T117" s="174" t="s">
        <v>105</v>
      </c>
      <c r="U117" s="158">
        <v>2.2999999999999998</v>
      </c>
      <c r="V117" s="158">
        <f>ROUND(E117*U117,2)</f>
        <v>41.4</v>
      </c>
      <c r="W117" s="158"/>
      <c r="X117" s="158" t="s">
        <v>106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107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>
      <c r="A118" s="155"/>
      <c r="B118" s="156"/>
      <c r="C118" s="252" t="s">
        <v>239</v>
      </c>
      <c r="D118" s="253"/>
      <c r="E118" s="253"/>
      <c r="F118" s="253"/>
      <c r="G118" s="253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>
      <c r="A119" s="162" t="s">
        <v>100</v>
      </c>
      <c r="B119" s="163" t="s">
        <v>67</v>
      </c>
      <c r="C119" s="184" t="s">
        <v>68</v>
      </c>
      <c r="D119" s="164"/>
      <c r="E119" s="165"/>
      <c r="F119" s="166"/>
      <c r="G119" s="166">
        <f>SUMIF(AG120:AG206,"&lt;&gt;NOR",G120:G206)</f>
        <v>0</v>
      </c>
      <c r="H119" s="166"/>
      <c r="I119" s="166">
        <f>SUM(I120:I206)</f>
        <v>0</v>
      </c>
      <c r="J119" s="166"/>
      <c r="K119" s="166">
        <f>SUM(K120:K206)</f>
        <v>0</v>
      </c>
      <c r="L119" s="166"/>
      <c r="M119" s="166">
        <f>SUM(M120:M206)</f>
        <v>0</v>
      </c>
      <c r="N119" s="165"/>
      <c r="O119" s="165">
        <f>SUM(O120:O206)</f>
        <v>1.6400000000000003</v>
      </c>
      <c r="P119" s="165"/>
      <c r="Q119" s="165">
        <f>SUM(Q120:Q206)</f>
        <v>0</v>
      </c>
      <c r="R119" s="166"/>
      <c r="S119" s="166"/>
      <c r="T119" s="167"/>
      <c r="U119" s="161"/>
      <c r="V119" s="161">
        <f>SUM(V120:V206)</f>
        <v>1388.4800000000002</v>
      </c>
      <c r="W119" s="161"/>
      <c r="X119" s="161"/>
      <c r="AG119" t="s">
        <v>101</v>
      </c>
    </row>
    <row r="120" spans="1:60" ht="22.5" outlineLevel="1">
      <c r="A120" s="168">
        <v>32</v>
      </c>
      <c r="B120" s="169" t="s">
        <v>240</v>
      </c>
      <c r="C120" s="185" t="s">
        <v>241</v>
      </c>
      <c r="D120" s="170" t="s">
        <v>242</v>
      </c>
      <c r="E120" s="171">
        <v>57.430999999999997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21</v>
      </c>
      <c r="M120" s="173">
        <f>G120*(1+L120/100)</f>
        <v>0</v>
      </c>
      <c r="N120" s="171">
        <v>6.9999999999999994E-5</v>
      </c>
      <c r="O120" s="171">
        <f>ROUND(E120*N120,2)</f>
        <v>0</v>
      </c>
      <c r="P120" s="171">
        <v>0</v>
      </c>
      <c r="Q120" s="171">
        <f>ROUND(E120*P120,2)</f>
        <v>0</v>
      </c>
      <c r="R120" s="173"/>
      <c r="S120" s="173" t="s">
        <v>105</v>
      </c>
      <c r="T120" s="174" t="s">
        <v>105</v>
      </c>
      <c r="U120" s="158">
        <v>3.3530000000000002</v>
      </c>
      <c r="V120" s="158">
        <f>ROUND(E120*U120,2)</f>
        <v>192.57</v>
      </c>
      <c r="W120" s="158"/>
      <c r="X120" s="158" t="s">
        <v>106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107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>
      <c r="A121" s="155"/>
      <c r="B121" s="156"/>
      <c r="C121" s="186" t="s">
        <v>243</v>
      </c>
      <c r="D121" s="159"/>
      <c r="E121" s="160">
        <v>1.6919999999999999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109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>
      <c r="A122" s="155"/>
      <c r="B122" s="156"/>
      <c r="C122" s="186" t="s">
        <v>244</v>
      </c>
      <c r="D122" s="159"/>
      <c r="E122" s="160">
        <v>11.4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109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>
      <c r="A123" s="155"/>
      <c r="B123" s="156"/>
      <c r="C123" s="186" t="s">
        <v>245</v>
      </c>
      <c r="D123" s="159"/>
      <c r="E123" s="160">
        <v>4.1399999999999997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109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>
      <c r="A124" s="155"/>
      <c r="B124" s="156"/>
      <c r="C124" s="186" t="s">
        <v>246</v>
      </c>
      <c r="D124" s="159"/>
      <c r="E124" s="160">
        <v>4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109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>
      <c r="A125" s="155"/>
      <c r="B125" s="156"/>
      <c r="C125" s="186" t="s">
        <v>247</v>
      </c>
      <c r="D125" s="159"/>
      <c r="E125" s="160">
        <v>7.1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109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186" t="s">
        <v>248</v>
      </c>
      <c r="D126" s="159"/>
      <c r="E126" s="160">
        <v>5.3120000000000003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109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55"/>
      <c r="B127" s="156"/>
      <c r="C127" s="186" t="s">
        <v>249</v>
      </c>
      <c r="D127" s="159"/>
      <c r="E127" s="160">
        <v>4.6900000000000004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109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>
      <c r="A128" s="155"/>
      <c r="B128" s="156"/>
      <c r="C128" s="186" t="s">
        <v>250</v>
      </c>
      <c r="D128" s="159"/>
      <c r="E128" s="160">
        <v>3.71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109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55"/>
      <c r="B129" s="156"/>
      <c r="C129" s="186" t="s">
        <v>251</v>
      </c>
      <c r="D129" s="159"/>
      <c r="E129" s="160">
        <v>3.496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109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55"/>
      <c r="B130" s="156"/>
      <c r="C130" s="186" t="s">
        <v>252</v>
      </c>
      <c r="D130" s="159"/>
      <c r="E130" s="160">
        <v>0.378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109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55"/>
      <c r="B131" s="156"/>
      <c r="C131" s="186" t="s">
        <v>253</v>
      </c>
      <c r="D131" s="159"/>
      <c r="E131" s="160">
        <v>0.91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109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>
      <c r="A132" s="155"/>
      <c r="B132" s="156"/>
      <c r="C132" s="186" t="s">
        <v>254</v>
      </c>
      <c r="D132" s="159"/>
      <c r="E132" s="160">
        <v>0.34300000000000003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109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186" t="s">
        <v>255</v>
      </c>
      <c r="D133" s="159"/>
      <c r="E133" s="160">
        <v>5.28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109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>
      <c r="A134" s="155"/>
      <c r="B134" s="156"/>
      <c r="C134" s="186" t="s">
        <v>256</v>
      </c>
      <c r="D134" s="159"/>
      <c r="E134" s="160">
        <v>2.94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109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>
      <c r="A135" s="155"/>
      <c r="B135" s="156"/>
      <c r="C135" s="186" t="s">
        <v>257</v>
      </c>
      <c r="D135" s="159"/>
      <c r="E135" s="160">
        <v>2.04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109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>
      <c r="A136" s="168">
        <v>33</v>
      </c>
      <c r="B136" s="169" t="s">
        <v>258</v>
      </c>
      <c r="C136" s="185" t="s">
        <v>259</v>
      </c>
      <c r="D136" s="170" t="s">
        <v>140</v>
      </c>
      <c r="E136" s="171">
        <v>139.9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71">
        <v>9.7699999999999992E-3</v>
      </c>
      <c r="O136" s="171">
        <f>ROUND(E136*N136,2)</f>
        <v>1.37</v>
      </c>
      <c r="P136" s="171">
        <v>0</v>
      </c>
      <c r="Q136" s="171">
        <f>ROUND(E136*P136,2)</f>
        <v>0</v>
      </c>
      <c r="R136" s="173"/>
      <c r="S136" s="173" t="s">
        <v>105</v>
      </c>
      <c r="T136" s="174" t="s">
        <v>105</v>
      </c>
      <c r="U136" s="158">
        <v>7.5</v>
      </c>
      <c r="V136" s="158">
        <f>ROUND(E136*U136,2)</f>
        <v>1049.25</v>
      </c>
      <c r="W136" s="158"/>
      <c r="X136" s="158" t="s">
        <v>106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107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22.5" outlineLevel="1">
      <c r="A137" s="155"/>
      <c r="B137" s="156"/>
      <c r="C137" s="186" t="s">
        <v>260</v>
      </c>
      <c r="D137" s="159"/>
      <c r="E137" s="160">
        <v>139.9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109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>
      <c r="A138" s="168">
        <v>34</v>
      </c>
      <c r="B138" s="169" t="s">
        <v>261</v>
      </c>
      <c r="C138" s="185" t="s">
        <v>262</v>
      </c>
      <c r="D138" s="170" t="s">
        <v>242</v>
      </c>
      <c r="E138" s="171">
        <v>57.430999999999997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71">
        <v>0</v>
      </c>
      <c r="O138" s="171">
        <f>ROUND(E138*N138,2)</f>
        <v>0</v>
      </c>
      <c r="P138" s="171">
        <v>0</v>
      </c>
      <c r="Q138" s="171">
        <f>ROUND(E138*P138,2)</f>
        <v>0</v>
      </c>
      <c r="R138" s="173"/>
      <c r="S138" s="173" t="s">
        <v>154</v>
      </c>
      <c r="T138" s="174" t="s">
        <v>155</v>
      </c>
      <c r="U138" s="158">
        <v>0</v>
      </c>
      <c r="V138" s="158">
        <f>ROUND(E138*U138,2)</f>
        <v>0</v>
      </c>
      <c r="W138" s="158"/>
      <c r="X138" s="158" t="s">
        <v>106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107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55"/>
      <c r="B139" s="156"/>
      <c r="C139" s="186" t="s">
        <v>243</v>
      </c>
      <c r="D139" s="159"/>
      <c r="E139" s="160">
        <v>1.6919999999999999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109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55"/>
      <c r="B140" s="156"/>
      <c r="C140" s="186" t="s">
        <v>244</v>
      </c>
      <c r="D140" s="159"/>
      <c r="E140" s="160">
        <v>11.4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109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>
      <c r="A141" s="155"/>
      <c r="B141" s="156"/>
      <c r="C141" s="186" t="s">
        <v>245</v>
      </c>
      <c r="D141" s="159"/>
      <c r="E141" s="160">
        <v>4.1399999999999997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109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>
      <c r="A142" s="155"/>
      <c r="B142" s="156"/>
      <c r="C142" s="186" t="s">
        <v>246</v>
      </c>
      <c r="D142" s="159"/>
      <c r="E142" s="160">
        <v>4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109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55"/>
      <c r="B143" s="156"/>
      <c r="C143" s="186" t="s">
        <v>247</v>
      </c>
      <c r="D143" s="159"/>
      <c r="E143" s="160">
        <v>7.1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109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>
      <c r="A144" s="155"/>
      <c r="B144" s="156"/>
      <c r="C144" s="186" t="s">
        <v>248</v>
      </c>
      <c r="D144" s="159"/>
      <c r="E144" s="160">
        <v>5.3120000000000003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109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55"/>
      <c r="B145" s="156"/>
      <c r="C145" s="186" t="s">
        <v>249</v>
      </c>
      <c r="D145" s="159"/>
      <c r="E145" s="160">
        <v>4.6900000000000004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109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55"/>
      <c r="B146" s="156"/>
      <c r="C146" s="186" t="s">
        <v>250</v>
      </c>
      <c r="D146" s="159"/>
      <c r="E146" s="160">
        <v>3.71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109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>
      <c r="A147" s="155"/>
      <c r="B147" s="156"/>
      <c r="C147" s="186" t="s">
        <v>251</v>
      </c>
      <c r="D147" s="159"/>
      <c r="E147" s="160">
        <v>3.496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109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>
      <c r="A148" s="155"/>
      <c r="B148" s="156"/>
      <c r="C148" s="186" t="s">
        <v>252</v>
      </c>
      <c r="D148" s="159"/>
      <c r="E148" s="160">
        <v>0.378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109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55"/>
      <c r="B149" s="156"/>
      <c r="C149" s="186" t="s">
        <v>253</v>
      </c>
      <c r="D149" s="159"/>
      <c r="E149" s="160">
        <v>0.91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109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55"/>
      <c r="B150" s="156"/>
      <c r="C150" s="186" t="s">
        <v>254</v>
      </c>
      <c r="D150" s="159"/>
      <c r="E150" s="160">
        <v>0.34300000000000003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109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55"/>
      <c r="B151" s="156"/>
      <c r="C151" s="186" t="s">
        <v>255</v>
      </c>
      <c r="D151" s="159"/>
      <c r="E151" s="160">
        <v>5.28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109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>
      <c r="A152" s="155"/>
      <c r="B152" s="156"/>
      <c r="C152" s="186" t="s">
        <v>256</v>
      </c>
      <c r="D152" s="159"/>
      <c r="E152" s="160">
        <v>2.94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109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>
      <c r="A153" s="155"/>
      <c r="B153" s="156"/>
      <c r="C153" s="186" t="s">
        <v>257</v>
      </c>
      <c r="D153" s="159"/>
      <c r="E153" s="160">
        <v>2.04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109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ht="45" outlineLevel="1">
      <c r="A154" s="168">
        <v>35</v>
      </c>
      <c r="B154" s="169" t="s">
        <v>263</v>
      </c>
      <c r="C154" s="185" t="s">
        <v>264</v>
      </c>
      <c r="D154" s="170" t="s">
        <v>242</v>
      </c>
      <c r="E154" s="171">
        <v>23.49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71">
        <v>1.33E-3</v>
      </c>
      <c r="O154" s="171">
        <f>ROUND(E154*N154,2)</f>
        <v>0.03</v>
      </c>
      <c r="P154" s="171">
        <v>0</v>
      </c>
      <c r="Q154" s="171">
        <f>ROUND(E154*P154,2)</f>
        <v>0</v>
      </c>
      <c r="R154" s="173"/>
      <c r="S154" s="173" t="s">
        <v>154</v>
      </c>
      <c r="T154" s="174" t="s">
        <v>155</v>
      </c>
      <c r="U154" s="158">
        <v>1.05999</v>
      </c>
      <c r="V154" s="158">
        <f>ROUND(E154*U154,2)</f>
        <v>24.9</v>
      </c>
      <c r="W154" s="158"/>
      <c r="X154" s="158" t="s">
        <v>106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107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55"/>
      <c r="B155" s="156"/>
      <c r="C155" s="252" t="s">
        <v>265</v>
      </c>
      <c r="D155" s="253"/>
      <c r="E155" s="253"/>
      <c r="F155" s="253"/>
      <c r="G155" s="253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186" t="s">
        <v>266</v>
      </c>
      <c r="D156" s="159"/>
      <c r="E156" s="160">
        <v>3.45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109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>
      <c r="A157" s="155"/>
      <c r="B157" s="156"/>
      <c r="C157" s="186" t="s">
        <v>267</v>
      </c>
      <c r="D157" s="159"/>
      <c r="E157" s="160">
        <v>19.2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109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>
      <c r="A158" s="155"/>
      <c r="B158" s="156"/>
      <c r="C158" s="186" t="s">
        <v>268</v>
      </c>
      <c r="D158" s="159"/>
      <c r="E158" s="160">
        <v>0.84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109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ht="22.5" outlineLevel="1">
      <c r="A159" s="168">
        <v>36</v>
      </c>
      <c r="B159" s="169" t="s">
        <v>269</v>
      </c>
      <c r="C159" s="185" t="s">
        <v>270</v>
      </c>
      <c r="D159" s="170" t="s">
        <v>242</v>
      </c>
      <c r="E159" s="171">
        <v>57.430999999999997</v>
      </c>
      <c r="F159" s="172"/>
      <c r="G159" s="173">
        <f>ROUND(E159*F159,2)</f>
        <v>0</v>
      </c>
      <c r="H159" s="172"/>
      <c r="I159" s="173">
        <f>ROUND(E159*H159,2)</f>
        <v>0</v>
      </c>
      <c r="J159" s="172"/>
      <c r="K159" s="173">
        <f>ROUND(E159*J159,2)</f>
        <v>0</v>
      </c>
      <c r="L159" s="173">
        <v>21</v>
      </c>
      <c r="M159" s="173">
        <f>G159*(1+L159/100)</f>
        <v>0</v>
      </c>
      <c r="N159" s="171">
        <v>1.33E-3</v>
      </c>
      <c r="O159" s="171">
        <f>ROUND(E159*N159,2)</f>
        <v>0.08</v>
      </c>
      <c r="P159" s="171">
        <v>0</v>
      </c>
      <c r="Q159" s="171">
        <f>ROUND(E159*P159,2)</f>
        <v>0</v>
      </c>
      <c r="R159" s="173"/>
      <c r="S159" s="173" t="s">
        <v>154</v>
      </c>
      <c r="T159" s="174" t="s">
        <v>155</v>
      </c>
      <c r="U159" s="158">
        <v>1.05999</v>
      </c>
      <c r="V159" s="158">
        <f>ROUND(E159*U159,2)</f>
        <v>60.88</v>
      </c>
      <c r="W159" s="158"/>
      <c r="X159" s="158" t="s">
        <v>106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107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>
      <c r="A160" s="155"/>
      <c r="B160" s="156"/>
      <c r="C160" s="186" t="s">
        <v>243</v>
      </c>
      <c r="D160" s="159"/>
      <c r="E160" s="160">
        <v>1.6919999999999999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109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>
      <c r="A161" s="155"/>
      <c r="B161" s="156"/>
      <c r="C161" s="186" t="s">
        <v>244</v>
      </c>
      <c r="D161" s="159"/>
      <c r="E161" s="160">
        <v>11.4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109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>
      <c r="A162" s="155"/>
      <c r="B162" s="156"/>
      <c r="C162" s="186" t="s">
        <v>245</v>
      </c>
      <c r="D162" s="159"/>
      <c r="E162" s="160">
        <v>4.1399999999999997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109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>
      <c r="A163" s="155"/>
      <c r="B163" s="156"/>
      <c r="C163" s="186" t="s">
        <v>246</v>
      </c>
      <c r="D163" s="159"/>
      <c r="E163" s="160">
        <v>4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109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>
      <c r="A164" s="155"/>
      <c r="B164" s="156"/>
      <c r="C164" s="186" t="s">
        <v>247</v>
      </c>
      <c r="D164" s="159"/>
      <c r="E164" s="160">
        <v>7.1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109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>
      <c r="A165" s="155"/>
      <c r="B165" s="156"/>
      <c r="C165" s="186" t="s">
        <v>248</v>
      </c>
      <c r="D165" s="159"/>
      <c r="E165" s="160">
        <v>5.3120000000000003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109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>
      <c r="A166" s="155"/>
      <c r="B166" s="156"/>
      <c r="C166" s="186" t="s">
        <v>249</v>
      </c>
      <c r="D166" s="159"/>
      <c r="E166" s="160">
        <v>4.6900000000000004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109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>
      <c r="A167" s="155"/>
      <c r="B167" s="156"/>
      <c r="C167" s="186" t="s">
        <v>250</v>
      </c>
      <c r="D167" s="159"/>
      <c r="E167" s="160">
        <v>3.71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109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>
      <c r="A168" s="155"/>
      <c r="B168" s="156"/>
      <c r="C168" s="186" t="s">
        <v>251</v>
      </c>
      <c r="D168" s="159"/>
      <c r="E168" s="160">
        <v>3.496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109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>
      <c r="A169" s="155"/>
      <c r="B169" s="156"/>
      <c r="C169" s="186" t="s">
        <v>252</v>
      </c>
      <c r="D169" s="159"/>
      <c r="E169" s="160">
        <v>0.378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109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>
      <c r="A170" s="155"/>
      <c r="B170" s="156"/>
      <c r="C170" s="186" t="s">
        <v>253</v>
      </c>
      <c r="D170" s="159"/>
      <c r="E170" s="160">
        <v>0.91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109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>
      <c r="A171" s="155"/>
      <c r="B171" s="156"/>
      <c r="C171" s="186" t="s">
        <v>254</v>
      </c>
      <c r="D171" s="159"/>
      <c r="E171" s="160">
        <v>0.34300000000000003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109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>
      <c r="A172" s="155"/>
      <c r="B172" s="156"/>
      <c r="C172" s="186" t="s">
        <v>255</v>
      </c>
      <c r="D172" s="159"/>
      <c r="E172" s="160">
        <v>5.28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109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>
      <c r="A173" s="155"/>
      <c r="B173" s="156"/>
      <c r="C173" s="186" t="s">
        <v>256</v>
      </c>
      <c r="D173" s="159"/>
      <c r="E173" s="160">
        <v>2.94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109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>
      <c r="A174" s="155"/>
      <c r="B174" s="156"/>
      <c r="C174" s="186" t="s">
        <v>257</v>
      </c>
      <c r="D174" s="159"/>
      <c r="E174" s="160">
        <v>2.04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109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33.75" outlineLevel="1">
      <c r="A175" s="168">
        <v>37</v>
      </c>
      <c r="B175" s="169" t="s">
        <v>271</v>
      </c>
      <c r="C175" s="185" t="s">
        <v>272</v>
      </c>
      <c r="D175" s="170" t="s">
        <v>242</v>
      </c>
      <c r="E175" s="171">
        <v>57.430999999999997</v>
      </c>
      <c r="F175" s="172"/>
      <c r="G175" s="173">
        <f>ROUND(E175*F175,2)</f>
        <v>0</v>
      </c>
      <c r="H175" s="172"/>
      <c r="I175" s="173">
        <f>ROUND(E175*H175,2)</f>
        <v>0</v>
      </c>
      <c r="J175" s="172"/>
      <c r="K175" s="173">
        <f>ROUND(E175*J175,2)</f>
        <v>0</v>
      </c>
      <c r="L175" s="173">
        <v>21</v>
      </c>
      <c r="M175" s="173">
        <f>G175*(1+L175/100)</f>
        <v>0</v>
      </c>
      <c r="N175" s="171">
        <v>1.33E-3</v>
      </c>
      <c r="O175" s="171">
        <f>ROUND(E175*N175,2)</f>
        <v>0.08</v>
      </c>
      <c r="P175" s="171">
        <v>0</v>
      </c>
      <c r="Q175" s="171">
        <f>ROUND(E175*P175,2)</f>
        <v>0</v>
      </c>
      <c r="R175" s="173"/>
      <c r="S175" s="173" t="s">
        <v>154</v>
      </c>
      <c r="T175" s="174" t="s">
        <v>155</v>
      </c>
      <c r="U175" s="158">
        <v>1.05999</v>
      </c>
      <c r="V175" s="158">
        <f>ROUND(E175*U175,2)</f>
        <v>60.88</v>
      </c>
      <c r="W175" s="158"/>
      <c r="X175" s="158" t="s">
        <v>106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107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>
      <c r="A176" s="155"/>
      <c r="B176" s="156"/>
      <c r="C176" s="186" t="s">
        <v>243</v>
      </c>
      <c r="D176" s="159"/>
      <c r="E176" s="160">
        <v>1.6919999999999999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109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>
      <c r="A177" s="155"/>
      <c r="B177" s="156"/>
      <c r="C177" s="186" t="s">
        <v>244</v>
      </c>
      <c r="D177" s="159"/>
      <c r="E177" s="160">
        <v>11.4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109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>
      <c r="A178" s="155"/>
      <c r="B178" s="156"/>
      <c r="C178" s="186" t="s">
        <v>245</v>
      </c>
      <c r="D178" s="159"/>
      <c r="E178" s="160">
        <v>4.1399999999999997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109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>
      <c r="A179" s="155"/>
      <c r="B179" s="156"/>
      <c r="C179" s="186" t="s">
        <v>246</v>
      </c>
      <c r="D179" s="159"/>
      <c r="E179" s="160">
        <v>4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109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>
      <c r="A180" s="155"/>
      <c r="B180" s="156"/>
      <c r="C180" s="186" t="s">
        <v>247</v>
      </c>
      <c r="D180" s="159"/>
      <c r="E180" s="160">
        <v>7.1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109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>
      <c r="A181" s="155"/>
      <c r="B181" s="156"/>
      <c r="C181" s="186" t="s">
        <v>248</v>
      </c>
      <c r="D181" s="159"/>
      <c r="E181" s="160">
        <v>5.3120000000000003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109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>
      <c r="A182" s="155"/>
      <c r="B182" s="156"/>
      <c r="C182" s="186" t="s">
        <v>249</v>
      </c>
      <c r="D182" s="159"/>
      <c r="E182" s="160">
        <v>4.6900000000000004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109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>
      <c r="A183" s="155"/>
      <c r="B183" s="156"/>
      <c r="C183" s="186" t="s">
        <v>250</v>
      </c>
      <c r="D183" s="159"/>
      <c r="E183" s="160">
        <v>3.71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109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>
      <c r="A184" s="155"/>
      <c r="B184" s="156"/>
      <c r="C184" s="186" t="s">
        <v>251</v>
      </c>
      <c r="D184" s="159"/>
      <c r="E184" s="160">
        <v>3.496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109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>
      <c r="A185" s="155"/>
      <c r="B185" s="156"/>
      <c r="C185" s="186" t="s">
        <v>252</v>
      </c>
      <c r="D185" s="159"/>
      <c r="E185" s="160">
        <v>0.378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109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>
      <c r="A186" s="155"/>
      <c r="B186" s="156"/>
      <c r="C186" s="186" t="s">
        <v>253</v>
      </c>
      <c r="D186" s="159"/>
      <c r="E186" s="160">
        <v>0.91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109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>
      <c r="A187" s="155"/>
      <c r="B187" s="156"/>
      <c r="C187" s="186" t="s">
        <v>254</v>
      </c>
      <c r="D187" s="159"/>
      <c r="E187" s="160">
        <v>0.34300000000000003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109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>
      <c r="A188" s="155"/>
      <c r="B188" s="156"/>
      <c r="C188" s="186" t="s">
        <v>255</v>
      </c>
      <c r="D188" s="159"/>
      <c r="E188" s="160">
        <v>5.28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109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>
      <c r="A189" s="155"/>
      <c r="B189" s="156"/>
      <c r="C189" s="186" t="s">
        <v>256</v>
      </c>
      <c r="D189" s="159"/>
      <c r="E189" s="160">
        <v>2.94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109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>
      <c r="A190" s="155"/>
      <c r="B190" s="156"/>
      <c r="C190" s="186" t="s">
        <v>257</v>
      </c>
      <c r="D190" s="159"/>
      <c r="E190" s="160">
        <v>2.04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109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45" outlineLevel="1">
      <c r="A191" s="168">
        <v>38</v>
      </c>
      <c r="B191" s="169" t="s">
        <v>273</v>
      </c>
      <c r="C191" s="185" t="s">
        <v>274</v>
      </c>
      <c r="D191" s="170" t="s">
        <v>242</v>
      </c>
      <c r="E191" s="171">
        <v>57.430999999999997</v>
      </c>
      <c r="F191" s="172"/>
      <c r="G191" s="173">
        <f>ROUND(E191*F191,2)</f>
        <v>0</v>
      </c>
      <c r="H191" s="172"/>
      <c r="I191" s="173">
        <f>ROUND(E191*H191,2)</f>
        <v>0</v>
      </c>
      <c r="J191" s="172"/>
      <c r="K191" s="173">
        <f>ROUND(E191*J191,2)</f>
        <v>0</v>
      </c>
      <c r="L191" s="173">
        <v>21</v>
      </c>
      <c r="M191" s="173">
        <f>G191*(1+L191/100)</f>
        <v>0</v>
      </c>
      <c r="N191" s="171">
        <v>1.33E-3</v>
      </c>
      <c r="O191" s="171">
        <f>ROUND(E191*N191,2)</f>
        <v>0.08</v>
      </c>
      <c r="P191" s="171">
        <v>0</v>
      </c>
      <c r="Q191" s="171">
        <f>ROUND(E191*P191,2)</f>
        <v>0</v>
      </c>
      <c r="R191" s="173"/>
      <c r="S191" s="173" t="s">
        <v>154</v>
      </c>
      <c r="T191" s="174" t="s">
        <v>155</v>
      </c>
      <c r="U191" s="158">
        <v>0</v>
      </c>
      <c r="V191" s="158">
        <f>ROUND(E191*U191,2)</f>
        <v>0</v>
      </c>
      <c r="W191" s="158"/>
      <c r="X191" s="158" t="s">
        <v>275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276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>
      <c r="A192" s="155"/>
      <c r="B192" s="156"/>
      <c r="C192" s="186" t="s">
        <v>243</v>
      </c>
      <c r="D192" s="159"/>
      <c r="E192" s="160">
        <v>1.6919999999999999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109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>
      <c r="A193" s="155"/>
      <c r="B193" s="156"/>
      <c r="C193" s="186" t="s">
        <v>244</v>
      </c>
      <c r="D193" s="159"/>
      <c r="E193" s="160">
        <v>11.4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109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>
      <c r="A194" s="155"/>
      <c r="B194" s="156"/>
      <c r="C194" s="186" t="s">
        <v>245</v>
      </c>
      <c r="D194" s="159"/>
      <c r="E194" s="160">
        <v>4.1399999999999997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109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>
      <c r="A195" s="155"/>
      <c r="B195" s="156"/>
      <c r="C195" s="186" t="s">
        <v>246</v>
      </c>
      <c r="D195" s="159"/>
      <c r="E195" s="160">
        <v>4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109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>
      <c r="A196" s="155"/>
      <c r="B196" s="156"/>
      <c r="C196" s="186" t="s">
        <v>247</v>
      </c>
      <c r="D196" s="159"/>
      <c r="E196" s="160">
        <v>7.1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109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>
      <c r="A197" s="155"/>
      <c r="B197" s="156"/>
      <c r="C197" s="186" t="s">
        <v>248</v>
      </c>
      <c r="D197" s="159"/>
      <c r="E197" s="160">
        <v>5.3120000000000003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109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>
      <c r="A198" s="155"/>
      <c r="B198" s="156"/>
      <c r="C198" s="186" t="s">
        <v>249</v>
      </c>
      <c r="D198" s="159"/>
      <c r="E198" s="160">
        <v>4.6900000000000004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109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>
      <c r="A199" s="155"/>
      <c r="B199" s="156"/>
      <c r="C199" s="186" t="s">
        <v>250</v>
      </c>
      <c r="D199" s="159"/>
      <c r="E199" s="160">
        <v>3.71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109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>
      <c r="A200" s="155"/>
      <c r="B200" s="156"/>
      <c r="C200" s="186" t="s">
        <v>251</v>
      </c>
      <c r="D200" s="159"/>
      <c r="E200" s="160">
        <v>3.496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109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>
      <c r="A201" s="155"/>
      <c r="B201" s="156"/>
      <c r="C201" s="186" t="s">
        <v>252</v>
      </c>
      <c r="D201" s="159"/>
      <c r="E201" s="160">
        <v>0.378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109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>
      <c r="A202" s="155"/>
      <c r="B202" s="156"/>
      <c r="C202" s="186" t="s">
        <v>253</v>
      </c>
      <c r="D202" s="159"/>
      <c r="E202" s="160">
        <v>0.91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109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>
      <c r="A203" s="155"/>
      <c r="B203" s="156"/>
      <c r="C203" s="186" t="s">
        <v>254</v>
      </c>
      <c r="D203" s="159"/>
      <c r="E203" s="160">
        <v>0.34300000000000003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109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>
      <c r="A204" s="155"/>
      <c r="B204" s="156"/>
      <c r="C204" s="186" t="s">
        <v>255</v>
      </c>
      <c r="D204" s="159"/>
      <c r="E204" s="160">
        <v>5.28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109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>
      <c r="A205" s="155"/>
      <c r="B205" s="156"/>
      <c r="C205" s="186" t="s">
        <v>256</v>
      </c>
      <c r="D205" s="159"/>
      <c r="E205" s="160">
        <v>2.94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109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>
      <c r="A206" s="155"/>
      <c r="B206" s="156"/>
      <c r="C206" s="186" t="s">
        <v>257</v>
      </c>
      <c r="D206" s="159"/>
      <c r="E206" s="160">
        <v>2.04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109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>
      <c r="A207" s="162" t="s">
        <v>100</v>
      </c>
      <c r="B207" s="163" t="s">
        <v>69</v>
      </c>
      <c r="C207" s="184" t="s">
        <v>70</v>
      </c>
      <c r="D207" s="164"/>
      <c r="E207" s="165"/>
      <c r="F207" s="166"/>
      <c r="G207" s="166">
        <f>SUMIF(AG208:AG248,"&lt;&gt;NOR",G208:G248)</f>
        <v>0</v>
      </c>
      <c r="H207" s="166"/>
      <c r="I207" s="166">
        <f>SUM(I208:I248)</f>
        <v>0</v>
      </c>
      <c r="J207" s="166"/>
      <c r="K207" s="166">
        <f>SUM(K208:K248)</f>
        <v>0</v>
      </c>
      <c r="L207" s="166"/>
      <c r="M207" s="166">
        <f>SUM(M208:M248)</f>
        <v>0</v>
      </c>
      <c r="N207" s="165"/>
      <c r="O207" s="165">
        <f>SUM(O208:O248)</f>
        <v>29.86</v>
      </c>
      <c r="P207" s="165"/>
      <c r="Q207" s="165">
        <f>SUM(Q208:Q248)</f>
        <v>0</v>
      </c>
      <c r="R207" s="166"/>
      <c r="S207" s="166"/>
      <c r="T207" s="167"/>
      <c r="U207" s="161"/>
      <c r="V207" s="161">
        <f>SUM(V208:V248)</f>
        <v>706.66999999999985</v>
      </c>
      <c r="W207" s="161"/>
      <c r="X207" s="161"/>
      <c r="AG207" t="s">
        <v>101</v>
      </c>
    </row>
    <row r="208" spans="1:60" ht="22.5" outlineLevel="1">
      <c r="A208" s="168">
        <v>39</v>
      </c>
      <c r="B208" s="169" t="s">
        <v>277</v>
      </c>
      <c r="C208" s="185" t="s">
        <v>278</v>
      </c>
      <c r="D208" s="170" t="s">
        <v>131</v>
      </c>
      <c r="E208" s="171">
        <v>595.6925</v>
      </c>
      <c r="F208" s="172"/>
      <c r="G208" s="173">
        <f>ROUND(E208*F208,2)</f>
        <v>0</v>
      </c>
      <c r="H208" s="172"/>
      <c r="I208" s="173">
        <f>ROUND(E208*H208,2)</f>
        <v>0</v>
      </c>
      <c r="J208" s="172"/>
      <c r="K208" s="173">
        <f>ROUND(E208*J208,2)</f>
        <v>0</v>
      </c>
      <c r="L208" s="173">
        <v>21</v>
      </c>
      <c r="M208" s="173">
        <f>G208*(1+L208/100)</f>
        <v>0</v>
      </c>
      <c r="N208" s="171">
        <v>4.5580000000000002E-2</v>
      </c>
      <c r="O208" s="171">
        <f>ROUND(E208*N208,2)</f>
        <v>27.15</v>
      </c>
      <c r="P208" s="171">
        <v>0</v>
      </c>
      <c r="Q208" s="171">
        <f>ROUND(E208*P208,2)</f>
        <v>0</v>
      </c>
      <c r="R208" s="173"/>
      <c r="S208" s="173" t="s">
        <v>105</v>
      </c>
      <c r="T208" s="174" t="s">
        <v>105</v>
      </c>
      <c r="U208" s="158">
        <v>0.60799999999999998</v>
      </c>
      <c r="V208" s="158">
        <f>ROUND(E208*U208,2)</f>
        <v>362.18</v>
      </c>
      <c r="W208" s="158"/>
      <c r="X208" s="158" t="s">
        <v>106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107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33.75" outlineLevel="1">
      <c r="A209" s="155"/>
      <c r="B209" s="156"/>
      <c r="C209" s="186" t="s">
        <v>279</v>
      </c>
      <c r="D209" s="159"/>
      <c r="E209" s="160">
        <v>235.155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109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>
      <c r="A210" s="155"/>
      <c r="B210" s="156"/>
      <c r="C210" s="186" t="s">
        <v>280</v>
      </c>
      <c r="D210" s="159"/>
      <c r="E210" s="160">
        <v>125.41500000000001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109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>
      <c r="A211" s="155"/>
      <c r="B211" s="156"/>
      <c r="C211" s="186" t="s">
        <v>281</v>
      </c>
      <c r="D211" s="159"/>
      <c r="E211" s="160">
        <v>32.79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109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>
      <c r="A212" s="155"/>
      <c r="B212" s="156"/>
      <c r="C212" s="186" t="s">
        <v>282</v>
      </c>
      <c r="D212" s="159"/>
      <c r="E212" s="160">
        <v>0.6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109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>
      <c r="A213" s="155"/>
      <c r="B213" s="156"/>
      <c r="C213" s="186" t="s">
        <v>283</v>
      </c>
      <c r="D213" s="159"/>
      <c r="E213" s="160">
        <v>0.81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109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>
      <c r="A214" s="155"/>
      <c r="B214" s="156"/>
      <c r="C214" s="186" t="s">
        <v>284</v>
      </c>
      <c r="D214" s="159"/>
      <c r="E214" s="160">
        <v>6.2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109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>
      <c r="A215" s="155"/>
      <c r="B215" s="156"/>
      <c r="C215" s="186" t="s">
        <v>285</v>
      </c>
      <c r="D215" s="159"/>
      <c r="E215" s="160">
        <v>23.324999999999999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109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>
      <c r="A216" s="155"/>
      <c r="B216" s="156"/>
      <c r="C216" s="186" t="s">
        <v>286</v>
      </c>
      <c r="D216" s="159"/>
      <c r="E216" s="160">
        <v>103.455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109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>
      <c r="A217" s="155"/>
      <c r="B217" s="156"/>
      <c r="C217" s="186" t="s">
        <v>287</v>
      </c>
      <c r="D217" s="159"/>
      <c r="E217" s="160">
        <v>17.175000000000001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109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>
      <c r="A218" s="155"/>
      <c r="B218" s="156"/>
      <c r="C218" s="186" t="s">
        <v>288</v>
      </c>
      <c r="D218" s="159"/>
      <c r="E218" s="160">
        <v>6.4275000000000002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109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>
      <c r="A219" s="155"/>
      <c r="B219" s="156"/>
      <c r="C219" s="186" t="s">
        <v>289</v>
      </c>
      <c r="D219" s="159"/>
      <c r="E219" s="160">
        <v>10.74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109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>
      <c r="A220" s="155"/>
      <c r="B220" s="156"/>
      <c r="C220" s="186" t="s">
        <v>290</v>
      </c>
      <c r="D220" s="159"/>
      <c r="E220" s="160">
        <v>7.14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109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>
      <c r="A221" s="155"/>
      <c r="B221" s="156"/>
      <c r="C221" s="186" t="s">
        <v>291</v>
      </c>
      <c r="D221" s="159"/>
      <c r="E221" s="160">
        <v>14.94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109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>
      <c r="A222" s="155"/>
      <c r="B222" s="156"/>
      <c r="C222" s="186" t="s">
        <v>292</v>
      </c>
      <c r="D222" s="159"/>
      <c r="E222" s="160">
        <v>2.61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109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>
      <c r="A223" s="155"/>
      <c r="B223" s="156"/>
      <c r="C223" s="186" t="s">
        <v>293</v>
      </c>
      <c r="D223" s="159"/>
      <c r="E223" s="160">
        <v>8.91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109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>
      <c r="A224" s="168">
        <v>40</v>
      </c>
      <c r="B224" s="169" t="s">
        <v>294</v>
      </c>
      <c r="C224" s="185" t="s">
        <v>295</v>
      </c>
      <c r="D224" s="170" t="s">
        <v>131</v>
      </c>
      <c r="E224" s="171">
        <v>595.6925</v>
      </c>
      <c r="F224" s="172"/>
      <c r="G224" s="173">
        <f>ROUND(E224*F224,2)</f>
        <v>0</v>
      </c>
      <c r="H224" s="172"/>
      <c r="I224" s="173">
        <f>ROUND(E224*H224,2)</f>
        <v>0</v>
      </c>
      <c r="J224" s="172"/>
      <c r="K224" s="173">
        <f>ROUND(E224*J224,2)</f>
        <v>0</v>
      </c>
      <c r="L224" s="173">
        <v>21</v>
      </c>
      <c r="M224" s="173">
        <f>G224*(1+L224/100)</f>
        <v>0</v>
      </c>
      <c r="N224" s="171">
        <v>2.1000000000000001E-4</v>
      </c>
      <c r="O224" s="171">
        <f>ROUND(E224*N224,2)</f>
        <v>0.13</v>
      </c>
      <c r="P224" s="171">
        <v>0</v>
      </c>
      <c r="Q224" s="171">
        <f>ROUND(E224*P224,2)</f>
        <v>0</v>
      </c>
      <c r="R224" s="173"/>
      <c r="S224" s="173" t="s">
        <v>105</v>
      </c>
      <c r="T224" s="174" t="s">
        <v>105</v>
      </c>
      <c r="U224" s="158">
        <v>9.5000000000000001E-2</v>
      </c>
      <c r="V224" s="158">
        <f>ROUND(E224*U224,2)</f>
        <v>56.59</v>
      </c>
      <c r="W224" s="158"/>
      <c r="X224" s="158" t="s">
        <v>106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107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>
      <c r="A225" s="155"/>
      <c r="B225" s="156"/>
      <c r="C225" s="186" t="s">
        <v>296</v>
      </c>
      <c r="D225" s="159"/>
      <c r="E225" s="160">
        <v>595.6925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109</v>
      </c>
      <c r="AH225" s="148">
        <v>5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1">
      <c r="A226" s="168">
        <v>41</v>
      </c>
      <c r="B226" s="169" t="s">
        <v>297</v>
      </c>
      <c r="C226" s="185" t="s">
        <v>298</v>
      </c>
      <c r="D226" s="170" t="s">
        <v>131</v>
      </c>
      <c r="E226" s="171">
        <v>235.1225</v>
      </c>
      <c r="F226" s="172"/>
      <c r="G226" s="173">
        <f>ROUND(E226*F226,2)</f>
        <v>0</v>
      </c>
      <c r="H226" s="172"/>
      <c r="I226" s="173">
        <f>ROUND(E226*H226,2)</f>
        <v>0</v>
      </c>
      <c r="J226" s="172"/>
      <c r="K226" s="173">
        <f>ROUND(E226*J226,2)</f>
        <v>0</v>
      </c>
      <c r="L226" s="173">
        <v>21</v>
      </c>
      <c r="M226" s="173">
        <f>G226*(1+L226/100)</f>
        <v>0</v>
      </c>
      <c r="N226" s="171">
        <v>3.6800000000000001E-3</v>
      </c>
      <c r="O226" s="171">
        <f>ROUND(E226*N226,2)</f>
        <v>0.87</v>
      </c>
      <c r="P226" s="171">
        <v>0</v>
      </c>
      <c r="Q226" s="171">
        <f>ROUND(E226*P226,2)</f>
        <v>0</v>
      </c>
      <c r="R226" s="173"/>
      <c r="S226" s="173" t="s">
        <v>105</v>
      </c>
      <c r="T226" s="174" t="s">
        <v>105</v>
      </c>
      <c r="U226" s="158">
        <v>0.38500000000000001</v>
      </c>
      <c r="V226" s="158">
        <f>ROUND(E226*U226,2)</f>
        <v>90.52</v>
      </c>
      <c r="W226" s="158"/>
      <c r="X226" s="158" t="s">
        <v>106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107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>
      <c r="A227" s="155"/>
      <c r="B227" s="156"/>
      <c r="C227" s="252" t="s">
        <v>299</v>
      </c>
      <c r="D227" s="253"/>
      <c r="E227" s="253"/>
      <c r="F227" s="253"/>
      <c r="G227" s="253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136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>
      <c r="A228" s="155"/>
      <c r="B228" s="156"/>
      <c r="C228" s="186" t="s">
        <v>281</v>
      </c>
      <c r="D228" s="159"/>
      <c r="E228" s="160">
        <v>32.79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109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>
      <c r="A229" s="155"/>
      <c r="B229" s="156"/>
      <c r="C229" s="186" t="s">
        <v>282</v>
      </c>
      <c r="D229" s="159"/>
      <c r="E229" s="160">
        <v>0.6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109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>
      <c r="A230" s="155"/>
      <c r="B230" s="156"/>
      <c r="C230" s="186" t="s">
        <v>283</v>
      </c>
      <c r="D230" s="159"/>
      <c r="E230" s="160">
        <v>0.81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109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>
      <c r="A231" s="155"/>
      <c r="B231" s="156"/>
      <c r="C231" s="186" t="s">
        <v>284</v>
      </c>
      <c r="D231" s="159"/>
      <c r="E231" s="160">
        <v>6.2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109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>
      <c r="A232" s="155"/>
      <c r="B232" s="156"/>
      <c r="C232" s="186" t="s">
        <v>285</v>
      </c>
      <c r="D232" s="159"/>
      <c r="E232" s="160">
        <v>23.324999999999999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109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>
      <c r="A233" s="155"/>
      <c r="B233" s="156"/>
      <c r="C233" s="186" t="s">
        <v>286</v>
      </c>
      <c r="D233" s="159"/>
      <c r="E233" s="160">
        <v>103.455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109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>
      <c r="A234" s="155"/>
      <c r="B234" s="156"/>
      <c r="C234" s="186" t="s">
        <v>287</v>
      </c>
      <c r="D234" s="159"/>
      <c r="E234" s="160">
        <v>17.175000000000001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109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>
      <c r="A235" s="155"/>
      <c r="B235" s="156"/>
      <c r="C235" s="186" t="s">
        <v>288</v>
      </c>
      <c r="D235" s="159"/>
      <c r="E235" s="160">
        <v>6.4275000000000002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109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>
      <c r="A236" s="155"/>
      <c r="B236" s="156"/>
      <c r="C236" s="186" t="s">
        <v>289</v>
      </c>
      <c r="D236" s="159"/>
      <c r="E236" s="160">
        <v>10.74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109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>
      <c r="A237" s="155"/>
      <c r="B237" s="156"/>
      <c r="C237" s="186" t="s">
        <v>290</v>
      </c>
      <c r="D237" s="159"/>
      <c r="E237" s="160">
        <v>7.14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109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>
      <c r="A238" s="155"/>
      <c r="B238" s="156"/>
      <c r="C238" s="186" t="s">
        <v>291</v>
      </c>
      <c r="D238" s="159"/>
      <c r="E238" s="160">
        <v>14.94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109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>
      <c r="A239" s="155"/>
      <c r="B239" s="156"/>
      <c r="C239" s="186" t="s">
        <v>292</v>
      </c>
      <c r="D239" s="159"/>
      <c r="E239" s="160">
        <v>2.61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109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>
      <c r="A240" s="155"/>
      <c r="B240" s="156"/>
      <c r="C240" s="186" t="s">
        <v>293</v>
      </c>
      <c r="D240" s="159"/>
      <c r="E240" s="160">
        <v>8.91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109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ht="33.75" outlineLevel="1">
      <c r="A241" s="168">
        <v>42</v>
      </c>
      <c r="B241" s="169" t="s">
        <v>300</v>
      </c>
      <c r="C241" s="185" t="s">
        <v>301</v>
      </c>
      <c r="D241" s="170" t="s">
        <v>131</v>
      </c>
      <c r="E241" s="171">
        <v>33.659999999999997</v>
      </c>
      <c r="F241" s="172"/>
      <c r="G241" s="173">
        <f>ROUND(E241*F241,2)</f>
        <v>0</v>
      </c>
      <c r="H241" s="172"/>
      <c r="I241" s="173">
        <f>ROUND(E241*H241,2)</f>
        <v>0</v>
      </c>
      <c r="J241" s="172"/>
      <c r="K241" s="173">
        <f>ROUND(E241*J241,2)</f>
        <v>0</v>
      </c>
      <c r="L241" s="173">
        <v>21</v>
      </c>
      <c r="M241" s="173">
        <f>G241*(1+L241/100)</f>
        <v>0</v>
      </c>
      <c r="N241" s="171">
        <v>4.1999999999999997E-3</v>
      </c>
      <c r="O241" s="171">
        <f>ROUND(E241*N241,2)</f>
        <v>0.14000000000000001</v>
      </c>
      <c r="P241" s="171">
        <v>0</v>
      </c>
      <c r="Q241" s="171">
        <f>ROUND(E241*P241,2)</f>
        <v>0</v>
      </c>
      <c r="R241" s="173"/>
      <c r="S241" s="173" t="s">
        <v>105</v>
      </c>
      <c r="T241" s="174" t="s">
        <v>105</v>
      </c>
      <c r="U241" s="158">
        <v>0.26</v>
      </c>
      <c r="V241" s="158">
        <f>ROUND(E241*U241,2)</f>
        <v>8.75</v>
      </c>
      <c r="W241" s="158"/>
      <c r="X241" s="158" t="s">
        <v>106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107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>
      <c r="A242" s="155"/>
      <c r="B242" s="156"/>
      <c r="C242" s="186" t="s">
        <v>302</v>
      </c>
      <c r="D242" s="159"/>
      <c r="E242" s="160">
        <v>33.659999999999997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109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ht="22.5" outlineLevel="1">
      <c r="A243" s="168">
        <v>43</v>
      </c>
      <c r="B243" s="169" t="s">
        <v>303</v>
      </c>
      <c r="C243" s="185" t="s">
        <v>304</v>
      </c>
      <c r="D243" s="170" t="s">
        <v>131</v>
      </c>
      <c r="E243" s="171">
        <v>360.57</v>
      </c>
      <c r="F243" s="172"/>
      <c r="G243" s="173">
        <f>ROUND(E243*F243,2)</f>
        <v>0</v>
      </c>
      <c r="H243" s="172"/>
      <c r="I243" s="173">
        <f>ROUND(E243*H243,2)</f>
        <v>0</v>
      </c>
      <c r="J243" s="172"/>
      <c r="K243" s="173">
        <f>ROUND(E243*J243,2)</f>
        <v>0</v>
      </c>
      <c r="L243" s="173">
        <v>21</v>
      </c>
      <c r="M243" s="173">
        <f>G243*(1+L243/100)</f>
        <v>0</v>
      </c>
      <c r="N243" s="171">
        <v>3.2599999999999999E-3</v>
      </c>
      <c r="O243" s="171">
        <f>ROUND(E243*N243,2)</f>
        <v>1.18</v>
      </c>
      <c r="P243" s="171">
        <v>0</v>
      </c>
      <c r="Q243" s="171">
        <f>ROUND(E243*P243,2)</f>
        <v>0</v>
      </c>
      <c r="R243" s="173"/>
      <c r="S243" s="173" t="s">
        <v>105</v>
      </c>
      <c r="T243" s="174" t="s">
        <v>105</v>
      </c>
      <c r="U243" s="158">
        <v>0.38500000000000001</v>
      </c>
      <c r="V243" s="158">
        <f>ROUND(E243*U243,2)</f>
        <v>138.82</v>
      </c>
      <c r="W243" s="158"/>
      <c r="X243" s="158" t="s">
        <v>106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107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>
      <c r="A244" s="155"/>
      <c r="B244" s="156"/>
      <c r="C244" s="252" t="s">
        <v>305</v>
      </c>
      <c r="D244" s="253"/>
      <c r="E244" s="253"/>
      <c r="F244" s="253"/>
      <c r="G244" s="253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136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33.75" outlineLevel="1">
      <c r="A245" s="155"/>
      <c r="B245" s="156"/>
      <c r="C245" s="186" t="s">
        <v>306</v>
      </c>
      <c r="D245" s="159"/>
      <c r="E245" s="160">
        <v>235.155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109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>
      <c r="A246" s="155"/>
      <c r="B246" s="156"/>
      <c r="C246" s="186" t="s">
        <v>307</v>
      </c>
      <c r="D246" s="159"/>
      <c r="E246" s="160">
        <v>125.41500000000001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109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33.75" outlineLevel="1">
      <c r="A247" s="168">
        <v>44</v>
      </c>
      <c r="B247" s="169" t="s">
        <v>308</v>
      </c>
      <c r="C247" s="185" t="s">
        <v>309</v>
      </c>
      <c r="D247" s="170" t="s">
        <v>131</v>
      </c>
      <c r="E247" s="171">
        <v>84</v>
      </c>
      <c r="F247" s="172"/>
      <c r="G247" s="173">
        <f>ROUND(E247*F247,2)</f>
        <v>0</v>
      </c>
      <c r="H247" s="172"/>
      <c r="I247" s="173">
        <f>ROUND(E247*H247,2)</f>
        <v>0</v>
      </c>
      <c r="J247" s="172"/>
      <c r="K247" s="173">
        <f>ROUND(E247*J247,2)</f>
        <v>0</v>
      </c>
      <c r="L247" s="173">
        <v>21</v>
      </c>
      <c r="M247" s="173">
        <f>G247*(1+L247/100)</f>
        <v>0</v>
      </c>
      <c r="N247" s="171">
        <v>4.6299999999999996E-3</v>
      </c>
      <c r="O247" s="171">
        <f>ROUND(E247*N247,2)</f>
        <v>0.39</v>
      </c>
      <c r="P247" s="171">
        <v>0</v>
      </c>
      <c r="Q247" s="171">
        <f>ROUND(E247*P247,2)</f>
        <v>0</v>
      </c>
      <c r="R247" s="173"/>
      <c r="S247" s="173" t="s">
        <v>105</v>
      </c>
      <c r="T247" s="174" t="s">
        <v>105</v>
      </c>
      <c r="U247" s="158">
        <v>0.59299999999999997</v>
      </c>
      <c r="V247" s="158">
        <f>ROUND(E247*U247,2)</f>
        <v>49.81</v>
      </c>
      <c r="W247" s="158"/>
      <c r="X247" s="158" t="s">
        <v>106</v>
      </c>
      <c r="Y247" s="148"/>
      <c r="Z247" s="148"/>
      <c r="AA247" s="148"/>
      <c r="AB247" s="148"/>
      <c r="AC247" s="148"/>
      <c r="AD247" s="148"/>
      <c r="AE247" s="148"/>
      <c r="AF247" s="148"/>
      <c r="AG247" s="148" t="s">
        <v>107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>
      <c r="A248" s="155"/>
      <c r="B248" s="156"/>
      <c r="C248" s="186" t="s">
        <v>310</v>
      </c>
      <c r="D248" s="159"/>
      <c r="E248" s="160">
        <v>84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109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>
      <c r="A249" s="162" t="s">
        <v>100</v>
      </c>
      <c r="B249" s="163" t="s">
        <v>71</v>
      </c>
      <c r="C249" s="184" t="s">
        <v>72</v>
      </c>
      <c r="D249" s="164"/>
      <c r="E249" s="165"/>
      <c r="F249" s="166"/>
      <c r="G249" s="166">
        <f>SUMIF(AG250:AG267,"&lt;&gt;NOR",G250:G267)</f>
        <v>0</v>
      </c>
      <c r="H249" s="166"/>
      <c r="I249" s="166">
        <f>SUM(I250:I267)</f>
        <v>0</v>
      </c>
      <c r="J249" s="166"/>
      <c r="K249" s="166">
        <f>SUM(K250:K267)</f>
        <v>0</v>
      </c>
      <c r="L249" s="166"/>
      <c r="M249" s="166">
        <f>SUM(M250:M267)</f>
        <v>0</v>
      </c>
      <c r="N249" s="165"/>
      <c r="O249" s="165">
        <f>SUM(O250:O267)</f>
        <v>0</v>
      </c>
      <c r="P249" s="165"/>
      <c r="Q249" s="165">
        <f>SUM(Q250:Q267)</f>
        <v>0</v>
      </c>
      <c r="R249" s="166"/>
      <c r="S249" s="166"/>
      <c r="T249" s="167"/>
      <c r="U249" s="161"/>
      <c r="V249" s="161">
        <f>SUM(V250:V267)</f>
        <v>1325.93</v>
      </c>
      <c r="W249" s="161"/>
      <c r="X249" s="161"/>
      <c r="AG249" t="s">
        <v>101</v>
      </c>
    </row>
    <row r="250" spans="1:60" ht="33.75" outlineLevel="1">
      <c r="A250" s="168">
        <v>45</v>
      </c>
      <c r="B250" s="169" t="s">
        <v>311</v>
      </c>
      <c r="C250" s="185" t="s">
        <v>312</v>
      </c>
      <c r="D250" s="170" t="s">
        <v>313</v>
      </c>
      <c r="E250" s="171">
        <v>31</v>
      </c>
      <c r="F250" s="172"/>
      <c r="G250" s="173">
        <f>ROUND(E250*F250,2)</f>
        <v>0</v>
      </c>
      <c r="H250" s="172"/>
      <c r="I250" s="173">
        <f>ROUND(E250*H250,2)</f>
        <v>0</v>
      </c>
      <c r="J250" s="172"/>
      <c r="K250" s="173">
        <f>ROUND(E250*J250,2)</f>
        <v>0</v>
      </c>
      <c r="L250" s="173">
        <v>21</v>
      </c>
      <c r="M250" s="173">
        <f>G250*(1+L250/100)</f>
        <v>0</v>
      </c>
      <c r="N250" s="171">
        <v>0</v>
      </c>
      <c r="O250" s="171">
        <f>ROUND(E250*N250,2)</f>
        <v>0</v>
      </c>
      <c r="P250" s="171">
        <v>0</v>
      </c>
      <c r="Q250" s="171">
        <f>ROUND(E250*P250,2)</f>
        <v>0</v>
      </c>
      <c r="R250" s="173"/>
      <c r="S250" s="173" t="s">
        <v>154</v>
      </c>
      <c r="T250" s="174" t="s">
        <v>155</v>
      </c>
      <c r="U250" s="158">
        <v>4.0058299999999996</v>
      </c>
      <c r="V250" s="158">
        <f>ROUND(E250*U250,2)</f>
        <v>124.18</v>
      </c>
      <c r="W250" s="158"/>
      <c r="X250" s="158" t="s">
        <v>106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107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ht="22.5" outlineLevel="1">
      <c r="A251" s="155"/>
      <c r="B251" s="156"/>
      <c r="C251" s="252" t="s">
        <v>314</v>
      </c>
      <c r="D251" s="253"/>
      <c r="E251" s="253"/>
      <c r="F251" s="253"/>
      <c r="G251" s="253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136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75" t="str">
        <f>C251</f>
        <v>mikrovln.technol. v kombinaci s topnými sál.panely - vysoušení zdiva na cca 7% hm. vlhkosti, měření vlhkosti gravimetrickou metodou popř. mikrovlnnou technologií</v>
      </c>
      <c r="BB251" s="148"/>
      <c r="BC251" s="148"/>
      <c r="BD251" s="148"/>
      <c r="BE251" s="148"/>
      <c r="BF251" s="148"/>
      <c r="BG251" s="148"/>
      <c r="BH251" s="148"/>
    </row>
    <row r="252" spans="1:60" ht="33.75" outlineLevel="1">
      <c r="A252" s="168">
        <v>46</v>
      </c>
      <c r="B252" s="169" t="s">
        <v>315</v>
      </c>
      <c r="C252" s="185" t="s">
        <v>316</v>
      </c>
      <c r="D252" s="170" t="s">
        <v>317</v>
      </c>
      <c r="E252" s="171">
        <v>300</v>
      </c>
      <c r="F252" s="172"/>
      <c r="G252" s="173">
        <f>ROUND(E252*F252,2)</f>
        <v>0</v>
      </c>
      <c r="H252" s="172"/>
      <c r="I252" s="173">
        <f>ROUND(E252*H252,2)</f>
        <v>0</v>
      </c>
      <c r="J252" s="172"/>
      <c r="K252" s="173">
        <f>ROUND(E252*J252,2)</f>
        <v>0</v>
      </c>
      <c r="L252" s="173">
        <v>21</v>
      </c>
      <c r="M252" s="173">
        <f>G252*(1+L252/100)</f>
        <v>0</v>
      </c>
      <c r="N252" s="171">
        <v>0</v>
      </c>
      <c r="O252" s="171">
        <f>ROUND(E252*N252,2)</f>
        <v>0</v>
      </c>
      <c r="P252" s="171">
        <v>0</v>
      </c>
      <c r="Q252" s="171">
        <f>ROUND(E252*P252,2)</f>
        <v>0</v>
      </c>
      <c r="R252" s="173"/>
      <c r="S252" s="173" t="s">
        <v>154</v>
      </c>
      <c r="T252" s="174" t="s">
        <v>155</v>
      </c>
      <c r="U252" s="158">
        <v>4.0058299999999996</v>
      </c>
      <c r="V252" s="158">
        <f>ROUND(E252*U252,2)</f>
        <v>1201.75</v>
      </c>
      <c r="W252" s="158"/>
      <c r="X252" s="158" t="s">
        <v>106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107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33.75" outlineLevel="1">
      <c r="A253" s="155"/>
      <c r="B253" s="156"/>
      <c r="C253" s="252" t="s">
        <v>318</v>
      </c>
      <c r="D253" s="253"/>
      <c r="E253" s="253"/>
      <c r="F253" s="253"/>
      <c r="G253" s="253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136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75" t="str">
        <f>C253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253" s="148"/>
      <c r="BC253" s="148"/>
      <c r="BD253" s="148"/>
      <c r="BE253" s="148"/>
      <c r="BF253" s="148"/>
      <c r="BG253" s="148"/>
      <c r="BH253" s="148"/>
    </row>
    <row r="254" spans="1:60" ht="22.5" outlineLevel="1">
      <c r="A254" s="168">
        <v>47</v>
      </c>
      <c r="B254" s="169" t="s">
        <v>319</v>
      </c>
      <c r="C254" s="185" t="s">
        <v>320</v>
      </c>
      <c r="D254" s="170" t="s">
        <v>229</v>
      </c>
      <c r="E254" s="171">
        <v>1</v>
      </c>
      <c r="F254" s="172"/>
      <c r="G254" s="173">
        <f>ROUND(E254*F254,2)</f>
        <v>0</v>
      </c>
      <c r="H254" s="172"/>
      <c r="I254" s="173">
        <f>ROUND(E254*H254,2)</f>
        <v>0</v>
      </c>
      <c r="J254" s="172"/>
      <c r="K254" s="173">
        <f>ROUND(E254*J254,2)</f>
        <v>0</v>
      </c>
      <c r="L254" s="173">
        <v>21</v>
      </c>
      <c r="M254" s="173">
        <f>G254*(1+L254/100)</f>
        <v>0</v>
      </c>
      <c r="N254" s="171">
        <v>0</v>
      </c>
      <c r="O254" s="171">
        <f>ROUND(E254*N254,2)</f>
        <v>0</v>
      </c>
      <c r="P254" s="171">
        <v>0</v>
      </c>
      <c r="Q254" s="171">
        <f>ROUND(E254*P254,2)</f>
        <v>0</v>
      </c>
      <c r="R254" s="173"/>
      <c r="S254" s="173" t="s">
        <v>154</v>
      </c>
      <c r="T254" s="174" t="s">
        <v>155</v>
      </c>
      <c r="U254" s="158">
        <v>0</v>
      </c>
      <c r="V254" s="158">
        <f>ROUND(E254*U254,2)</f>
        <v>0</v>
      </c>
      <c r="W254" s="158"/>
      <c r="X254" s="158" t="s">
        <v>106</v>
      </c>
      <c r="Y254" s="148"/>
      <c r="Z254" s="148"/>
      <c r="AA254" s="148"/>
      <c r="AB254" s="148"/>
      <c r="AC254" s="148"/>
      <c r="AD254" s="148"/>
      <c r="AE254" s="148"/>
      <c r="AF254" s="148"/>
      <c r="AG254" s="148" t="s">
        <v>107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45" outlineLevel="1">
      <c r="A255" s="155"/>
      <c r="B255" s="156"/>
      <c r="C255" s="252" t="s">
        <v>321</v>
      </c>
      <c r="D255" s="253"/>
      <c r="E255" s="253"/>
      <c r="F255" s="253"/>
      <c r="G255" s="253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136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75" t="str">
        <f>C255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255" s="148"/>
      <c r="BC255" s="148"/>
      <c r="BD255" s="148"/>
      <c r="BE255" s="148"/>
      <c r="BF255" s="148"/>
      <c r="BG255" s="148"/>
      <c r="BH255" s="148"/>
    </row>
    <row r="256" spans="1:60" ht="22.5" outlineLevel="1">
      <c r="A256" s="168">
        <v>48</v>
      </c>
      <c r="B256" s="169" t="s">
        <v>322</v>
      </c>
      <c r="C256" s="185" t="s">
        <v>323</v>
      </c>
      <c r="D256" s="170" t="s">
        <v>324</v>
      </c>
      <c r="E256" s="171">
        <v>56.8</v>
      </c>
      <c r="F256" s="172"/>
      <c r="G256" s="173">
        <f>ROUND(E256*F256,2)</f>
        <v>0</v>
      </c>
      <c r="H256" s="172"/>
      <c r="I256" s="173">
        <f>ROUND(E256*H256,2)</f>
        <v>0</v>
      </c>
      <c r="J256" s="172"/>
      <c r="K256" s="173">
        <f>ROUND(E256*J256,2)</f>
        <v>0</v>
      </c>
      <c r="L256" s="173">
        <v>21</v>
      </c>
      <c r="M256" s="173">
        <f>G256*(1+L256/100)</f>
        <v>0</v>
      </c>
      <c r="N256" s="171">
        <v>0</v>
      </c>
      <c r="O256" s="171">
        <f>ROUND(E256*N256,2)</f>
        <v>0</v>
      </c>
      <c r="P256" s="171">
        <v>0</v>
      </c>
      <c r="Q256" s="171">
        <f>ROUND(E256*P256,2)</f>
        <v>0</v>
      </c>
      <c r="R256" s="173"/>
      <c r="S256" s="173" t="s">
        <v>154</v>
      </c>
      <c r="T256" s="174" t="s">
        <v>155</v>
      </c>
      <c r="U256" s="158">
        <v>0</v>
      </c>
      <c r="V256" s="158">
        <f>ROUND(E256*U256,2)</f>
        <v>0</v>
      </c>
      <c r="W256" s="158"/>
      <c r="X256" s="158" t="s">
        <v>106</v>
      </c>
      <c r="Y256" s="148"/>
      <c r="Z256" s="148"/>
      <c r="AA256" s="148"/>
      <c r="AB256" s="148"/>
      <c r="AC256" s="148"/>
      <c r="AD256" s="148"/>
      <c r="AE256" s="148"/>
      <c r="AF256" s="148"/>
      <c r="AG256" s="148" t="s">
        <v>107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45" outlineLevel="1">
      <c r="A257" s="155"/>
      <c r="B257" s="156"/>
      <c r="C257" s="252" t="s">
        <v>325</v>
      </c>
      <c r="D257" s="253"/>
      <c r="E257" s="253"/>
      <c r="F257" s="253"/>
      <c r="G257" s="253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136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75" t="str">
        <f>C257</f>
        <v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kontaktní maltou s vodivou příměsí.</v>
      </c>
      <c r="BB257" s="148"/>
      <c r="BC257" s="148"/>
      <c r="BD257" s="148"/>
      <c r="BE257" s="148"/>
      <c r="BF257" s="148"/>
      <c r="BG257" s="148"/>
      <c r="BH257" s="148"/>
    </row>
    <row r="258" spans="1:60" outlineLevel="1">
      <c r="A258" s="155"/>
      <c r="B258" s="156"/>
      <c r="C258" s="186" t="s">
        <v>326</v>
      </c>
      <c r="D258" s="159"/>
      <c r="E258" s="160">
        <v>56.8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109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1">
      <c r="A259" s="168">
        <v>49</v>
      </c>
      <c r="B259" s="169" t="s">
        <v>327</v>
      </c>
      <c r="C259" s="185" t="s">
        <v>328</v>
      </c>
      <c r="D259" s="170" t="s">
        <v>229</v>
      </c>
      <c r="E259" s="171">
        <v>18</v>
      </c>
      <c r="F259" s="172"/>
      <c r="G259" s="173">
        <f>ROUND(E259*F259,2)</f>
        <v>0</v>
      </c>
      <c r="H259" s="172"/>
      <c r="I259" s="173">
        <f>ROUND(E259*H259,2)</f>
        <v>0</v>
      </c>
      <c r="J259" s="172"/>
      <c r="K259" s="173">
        <f>ROUND(E259*J259,2)</f>
        <v>0</v>
      </c>
      <c r="L259" s="173">
        <v>21</v>
      </c>
      <c r="M259" s="173">
        <f>G259*(1+L259/100)</f>
        <v>0</v>
      </c>
      <c r="N259" s="171">
        <v>0</v>
      </c>
      <c r="O259" s="171">
        <f>ROUND(E259*N259,2)</f>
        <v>0</v>
      </c>
      <c r="P259" s="171">
        <v>0</v>
      </c>
      <c r="Q259" s="171">
        <f>ROUND(E259*P259,2)</f>
        <v>0</v>
      </c>
      <c r="R259" s="173"/>
      <c r="S259" s="173" t="s">
        <v>154</v>
      </c>
      <c r="T259" s="174" t="s">
        <v>155</v>
      </c>
      <c r="U259" s="158">
        <v>0</v>
      </c>
      <c r="V259" s="158">
        <f>ROUND(E259*U259,2)</f>
        <v>0</v>
      </c>
      <c r="W259" s="158"/>
      <c r="X259" s="158" t="s">
        <v>106</v>
      </c>
      <c r="Y259" s="148"/>
      <c r="Z259" s="148"/>
      <c r="AA259" s="148"/>
      <c r="AB259" s="148"/>
      <c r="AC259" s="148"/>
      <c r="AD259" s="148"/>
      <c r="AE259" s="148"/>
      <c r="AF259" s="148"/>
      <c r="AG259" s="148" t="s">
        <v>107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ht="45" outlineLevel="1">
      <c r="A260" s="155"/>
      <c r="B260" s="156"/>
      <c r="C260" s="252" t="s">
        <v>329</v>
      </c>
      <c r="D260" s="253"/>
      <c r="E260" s="253"/>
      <c r="F260" s="253"/>
      <c r="G260" s="253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136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75" t="str">
        <f>C260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260" s="148"/>
      <c r="BC260" s="148"/>
      <c r="BD260" s="148"/>
      <c r="BE260" s="148"/>
      <c r="BF260" s="148"/>
      <c r="BG260" s="148"/>
      <c r="BH260" s="148"/>
    </row>
    <row r="261" spans="1:60" ht="22.5" outlineLevel="1">
      <c r="A261" s="168">
        <v>50</v>
      </c>
      <c r="B261" s="169" t="s">
        <v>330</v>
      </c>
      <c r="C261" s="185" t="s">
        <v>331</v>
      </c>
      <c r="D261" s="170" t="s">
        <v>324</v>
      </c>
      <c r="E261" s="171">
        <v>9.9</v>
      </c>
      <c r="F261" s="172"/>
      <c r="G261" s="173">
        <f>ROUND(E261*F261,2)</f>
        <v>0</v>
      </c>
      <c r="H261" s="172"/>
      <c r="I261" s="173">
        <f>ROUND(E261*H261,2)</f>
        <v>0</v>
      </c>
      <c r="J261" s="172"/>
      <c r="K261" s="173">
        <f>ROUND(E261*J261,2)</f>
        <v>0</v>
      </c>
      <c r="L261" s="173">
        <v>21</v>
      </c>
      <c r="M261" s="173">
        <f>G261*(1+L261/100)</f>
        <v>0</v>
      </c>
      <c r="N261" s="171">
        <v>0</v>
      </c>
      <c r="O261" s="171">
        <f>ROUND(E261*N261,2)</f>
        <v>0</v>
      </c>
      <c r="P261" s="171">
        <v>0</v>
      </c>
      <c r="Q261" s="171">
        <f>ROUND(E261*P261,2)</f>
        <v>0</v>
      </c>
      <c r="R261" s="173"/>
      <c r="S261" s="173" t="s">
        <v>154</v>
      </c>
      <c r="T261" s="174" t="s">
        <v>155</v>
      </c>
      <c r="U261" s="158">
        <v>0</v>
      </c>
      <c r="V261" s="158">
        <f>ROUND(E261*U261,2)</f>
        <v>0</v>
      </c>
      <c r="W261" s="158"/>
      <c r="X261" s="158" t="s">
        <v>106</v>
      </c>
      <c r="Y261" s="148"/>
      <c r="Z261" s="148"/>
      <c r="AA261" s="148"/>
      <c r="AB261" s="148"/>
      <c r="AC261" s="148"/>
      <c r="AD261" s="148"/>
      <c r="AE261" s="148"/>
      <c r="AF261" s="148"/>
      <c r="AG261" s="148" t="s">
        <v>107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>
      <c r="A262" s="155"/>
      <c r="B262" s="156"/>
      <c r="C262" s="252" t="s">
        <v>332</v>
      </c>
      <c r="D262" s="253"/>
      <c r="E262" s="253"/>
      <c r="F262" s="253"/>
      <c r="G262" s="253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136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>
      <c r="A263" s="155"/>
      <c r="B263" s="156"/>
      <c r="C263" s="186" t="s">
        <v>333</v>
      </c>
      <c r="D263" s="159"/>
      <c r="E263" s="160">
        <v>9.9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109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2.5" outlineLevel="1">
      <c r="A264" s="168">
        <v>51</v>
      </c>
      <c r="B264" s="169" t="s">
        <v>334</v>
      </c>
      <c r="C264" s="185" t="s">
        <v>335</v>
      </c>
      <c r="D264" s="170" t="s">
        <v>229</v>
      </c>
      <c r="E264" s="171">
        <v>8</v>
      </c>
      <c r="F264" s="172"/>
      <c r="G264" s="173">
        <f>ROUND(E264*F264,2)</f>
        <v>0</v>
      </c>
      <c r="H264" s="172"/>
      <c r="I264" s="173">
        <f>ROUND(E264*H264,2)</f>
        <v>0</v>
      </c>
      <c r="J264" s="172"/>
      <c r="K264" s="173">
        <f>ROUND(E264*J264,2)</f>
        <v>0</v>
      </c>
      <c r="L264" s="173">
        <v>21</v>
      </c>
      <c r="M264" s="173">
        <f>G264*(1+L264/100)</f>
        <v>0</v>
      </c>
      <c r="N264" s="171">
        <v>0</v>
      </c>
      <c r="O264" s="171">
        <f>ROUND(E264*N264,2)</f>
        <v>0</v>
      </c>
      <c r="P264" s="171">
        <v>0</v>
      </c>
      <c r="Q264" s="171">
        <f>ROUND(E264*P264,2)</f>
        <v>0</v>
      </c>
      <c r="R264" s="173"/>
      <c r="S264" s="173" t="s">
        <v>154</v>
      </c>
      <c r="T264" s="174" t="s">
        <v>155</v>
      </c>
      <c r="U264" s="158">
        <v>0</v>
      </c>
      <c r="V264" s="158">
        <f>ROUND(E264*U264,2)</f>
        <v>0</v>
      </c>
      <c r="W264" s="158"/>
      <c r="X264" s="158" t="s">
        <v>106</v>
      </c>
      <c r="Y264" s="148"/>
      <c r="Z264" s="148"/>
      <c r="AA264" s="148"/>
      <c r="AB264" s="148"/>
      <c r="AC264" s="148"/>
      <c r="AD264" s="148"/>
      <c r="AE264" s="148"/>
      <c r="AF264" s="148"/>
      <c r="AG264" s="148" t="s">
        <v>107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ht="33.75" outlineLevel="1">
      <c r="A265" s="155"/>
      <c r="B265" s="156"/>
      <c r="C265" s="252" t="s">
        <v>336</v>
      </c>
      <c r="D265" s="253"/>
      <c r="E265" s="253"/>
      <c r="F265" s="253"/>
      <c r="G265" s="253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136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75" t="str">
        <f>C265</f>
        <v>Zřízení  vývodu katodového a anodového okruhu s vyvedením přes svorkovnici uloženou v podomítkové krabičce, vč. dodávky a usazení el. krabičky a souvisejících propojovacích vedení a těsněných spojů.</v>
      </c>
      <c r="BB265" s="148"/>
      <c r="BC265" s="148"/>
      <c r="BD265" s="148"/>
      <c r="BE265" s="148"/>
      <c r="BF265" s="148"/>
      <c r="BG265" s="148"/>
      <c r="BH265" s="148"/>
    </row>
    <row r="266" spans="1:60" ht="45" outlineLevel="1">
      <c r="A266" s="168">
        <v>52</v>
      </c>
      <c r="B266" s="169" t="s">
        <v>337</v>
      </c>
      <c r="C266" s="185" t="s">
        <v>338</v>
      </c>
      <c r="D266" s="170" t="s">
        <v>229</v>
      </c>
      <c r="E266" s="171">
        <v>3</v>
      </c>
      <c r="F266" s="172"/>
      <c r="G266" s="173">
        <f>ROUND(E266*F266,2)</f>
        <v>0</v>
      </c>
      <c r="H266" s="172"/>
      <c r="I266" s="173">
        <f>ROUND(E266*H266,2)</f>
        <v>0</v>
      </c>
      <c r="J266" s="172"/>
      <c r="K266" s="173">
        <f>ROUND(E266*J266,2)</f>
        <v>0</v>
      </c>
      <c r="L266" s="173">
        <v>21</v>
      </c>
      <c r="M266" s="173">
        <f>G266*(1+L266/100)</f>
        <v>0</v>
      </c>
      <c r="N266" s="171">
        <v>0</v>
      </c>
      <c r="O266" s="171">
        <f>ROUND(E266*N266,2)</f>
        <v>0</v>
      </c>
      <c r="P266" s="171">
        <v>0</v>
      </c>
      <c r="Q266" s="171">
        <f>ROUND(E266*P266,2)</f>
        <v>0</v>
      </c>
      <c r="R266" s="173"/>
      <c r="S266" s="173" t="s">
        <v>154</v>
      </c>
      <c r="T266" s="174" t="s">
        <v>155</v>
      </c>
      <c r="U266" s="158">
        <v>0</v>
      </c>
      <c r="V266" s="158">
        <f>ROUND(E266*U266,2)</f>
        <v>0</v>
      </c>
      <c r="W266" s="158"/>
      <c r="X266" s="158" t="s">
        <v>106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107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>
      <c r="A267" s="155"/>
      <c r="B267" s="156"/>
      <c r="C267" s="252" t="s">
        <v>339</v>
      </c>
      <c r="D267" s="253"/>
      <c r="E267" s="253"/>
      <c r="F267" s="253"/>
      <c r="G267" s="253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136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75" t="str">
        <f>C267</f>
        <v>Cena za 1 pozici ve 3 výškových úrovních, součástí zhotovení je provedení zaměření výchozí vlhkosti se záznamem v protokolu.</v>
      </c>
      <c r="BB267" s="148"/>
      <c r="BC267" s="148"/>
      <c r="BD267" s="148"/>
      <c r="BE267" s="148"/>
      <c r="BF267" s="148"/>
      <c r="BG267" s="148"/>
      <c r="BH267" s="148"/>
    </row>
    <row r="268" spans="1:60">
      <c r="A268" s="3"/>
      <c r="B268" s="4"/>
      <c r="C268" s="188"/>
      <c r="D268" s="6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AE268">
        <v>15</v>
      </c>
      <c r="AF268">
        <v>21</v>
      </c>
      <c r="AG268" t="s">
        <v>87</v>
      </c>
    </row>
    <row r="269" spans="1:60">
      <c r="A269" s="151"/>
      <c r="B269" s="152" t="s">
        <v>31</v>
      </c>
      <c r="C269" s="189"/>
      <c r="D269" s="153"/>
      <c r="E269" s="154"/>
      <c r="F269" s="154"/>
      <c r="G269" s="183">
        <f>G8+G26+G45+G55+G108+G114+G119+G207+G249</f>
        <v>0</v>
      </c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AE269">
        <f>SUMIF(L7:L267,AE268,G7:G267)</f>
        <v>0</v>
      </c>
      <c r="AF269">
        <f>SUMIF(L7:L267,AF268,G7:G267)</f>
        <v>0</v>
      </c>
      <c r="AG269" t="s">
        <v>340</v>
      </c>
    </row>
    <row r="270" spans="1:60">
      <c r="A270" s="3"/>
      <c r="B270" s="4"/>
      <c r="C270" s="188"/>
      <c r="D270" s="6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60">
      <c r="A271" s="3"/>
      <c r="B271" s="4"/>
      <c r="C271" s="188"/>
      <c r="D271" s="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60">
      <c r="A272" s="261" t="s">
        <v>341</v>
      </c>
      <c r="B272" s="261"/>
      <c r="C272" s="262"/>
      <c r="D272" s="6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33">
      <c r="A273" s="263"/>
      <c r="B273" s="264"/>
      <c r="C273" s="265"/>
      <c r="D273" s="264"/>
      <c r="E273" s="264"/>
      <c r="F273" s="264"/>
      <c r="G273" s="266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AG273" t="s">
        <v>342</v>
      </c>
    </row>
    <row r="274" spans="1:33">
      <c r="A274" s="267"/>
      <c r="B274" s="268"/>
      <c r="C274" s="269"/>
      <c r="D274" s="268"/>
      <c r="E274" s="268"/>
      <c r="F274" s="268"/>
      <c r="G274" s="270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33">
      <c r="A275" s="267"/>
      <c r="B275" s="268"/>
      <c r="C275" s="269"/>
      <c r="D275" s="268"/>
      <c r="E275" s="268"/>
      <c r="F275" s="268"/>
      <c r="G275" s="270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33">
      <c r="A276" s="267"/>
      <c r="B276" s="268"/>
      <c r="C276" s="269"/>
      <c r="D276" s="268"/>
      <c r="E276" s="268"/>
      <c r="F276" s="268"/>
      <c r="G276" s="270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33">
      <c r="A277" s="271"/>
      <c r="B277" s="272"/>
      <c r="C277" s="273"/>
      <c r="D277" s="272"/>
      <c r="E277" s="272"/>
      <c r="F277" s="272"/>
      <c r="G277" s="274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33">
      <c r="A278" s="3"/>
      <c r="B278" s="4"/>
      <c r="C278" s="188"/>
      <c r="D278" s="6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33">
      <c r="C279" s="190"/>
      <c r="D279" s="10"/>
      <c r="AG279" t="s">
        <v>343</v>
      </c>
    </row>
    <row r="280" spans="1:33">
      <c r="D280" s="10"/>
    </row>
    <row r="281" spans="1:33">
      <c r="D281" s="10"/>
    </row>
    <row r="282" spans="1:33">
      <c r="D282" s="10"/>
    </row>
    <row r="283" spans="1:33">
      <c r="D283" s="10"/>
    </row>
    <row r="284" spans="1:33">
      <c r="D284" s="10"/>
    </row>
    <row r="285" spans="1:33">
      <c r="D285" s="10"/>
    </row>
    <row r="286" spans="1:33">
      <c r="D286" s="10"/>
    </row>
    <row r="287" spans="1:33">
      <c r="D287" s="10"/>
    </row>
    <row r="288" spans="1:33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27">
    <mergeCell ref="A273:G277"/>
    <mergeCell ref="C30:G30"/>
    <mergeCell ref="C38:G38"/>
    <mergeCell ref="C42:G42"/>
    <mergeCell ref="C57:G57"/>
    <mergeCell ref="A1:G1"/>
    <mergeCell ref="C2:G2"/>
    <mergeCell ref="C3:G3"/>
    <mergeCell ref="C4:G4"/>
    <mergeCell ref="A272:C272"/>
    <mergeCell ref="C255:G255"/>
    <mergeCell ref="C71:G71"/>
    <mergeCell ref="C74:G74"/>
    <mergeCell ref="C80:G80"/>
    <mergeCell ref="C88:G88"/>
    <mergeCell ref="C111:G111"/>
    <mergeCell ref="C118:G118"/>
    <mergeCell ref="C155:G155"/>
    <mergeCell ref="C227:G227"/>
    <mergeCell ref="C244:G244"/>
    <mergeCell ref="C251:G251"/>
    <mergeCell ref="C253:G253"/>
    <mergeCell ref="C257:G257"/>
    <mergeCell ref="C260:G260"/>
    <mergeCell ref="C262:G262"/>
    <mergeCell ref="C265:G265"/>
    <mergeCell ref="C267:G26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uzivatel</cp:lastModifiedBy>
  <cp:lastPrinted>2019-03-19T12:27:02Z</cp:lastPrinted>
  <dcterms:created xsi:type="dcterms:W3CDTF">2009-04-08T07:15:50Z</dcterms:created>
  <dcterms:modified xsi:type="dcterms:W3CDTF">2022-08-26T19:14:37Z</dcterms:modified>
</cp:coreProperties>
</file>